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武将技能" sheetId="1" r:id="rId1"/>
    <sheet name="角色数值" sheetId="3" r:id="rId2"/>
    <sheet name="文字概率" sheetId="4" r:id="rId3"/>
    <sheet name="怪物配置" sheetId="5" r:id="rId4"/>
    <sheet name="怪物难度" sheetId="6" r:id="rId5"/>
    <sheet name="Sheet1" sheetId="7" r:id="rId6"/>
  </sheets>
  <calcPr calcId="144525"/>
</workbook>
</file>

<file path=xl/sharedStrings.xml><?xml version="1.0" encoding="utf-8"?>
<sst xmlns="http://schemas.openxmlformats.org/spreadsheetml/2006/main" count="934" uniqueCount="377">
  <si>
    <t>说明：文字资源需要出两套，仙和魔，对立</t>
  </si>
  <si>
    <t>武器攻击</t>
  </si>
  <si>
    <t>等级系数</t>
  </si>
  <si>
    <t>召唤消耗</t>
  </si>
  <si>
    <t>需要补充一个睡觉特效</t>
  </si>
  <si>
    <t>枪、骑</t>
  </si>
  <si>
    <t>弓、剑</t>
  </si>
  <si>
    <t>普通武器</t>
  </si>
  <si>
    <t>英雄</t>
  </si>
  <si>
    <t>武器</t>
  </si>
  <si>
    <t>专属</t>
  </si>
  <si>
    <t>品质</t>
  </si>
  <si>
    <t>基础攻击</t>
  </si>
  <si>
    <t>技能</t>
  </si>
  <si>
    <t>技能名称</t>
  </si>
  <si>
    <t>悟空</t>
  </si>
  <si>
    <t>棍</t>
  </si>
  <si>
    <t>如意金箍棒</t>
  </si>
  <si>
    <t>橙</t>
  </si>
  <si>
    <t>棍类（圆形范围）</t>
  </si>
  <si>
    <t>定身术，定身</t>
  </si>
  <si>
    <t>定身术</t>
  </si>
  <si>
    <t>悟能</t>
  </si>
  <si>
    <t>刀</t>
  </si>
  <si>
    <t>九齿钉耙</t>
  </si>
  <si>
    <t>紫</t>
  </si>
  <si>
    <t>攻击扇形范围</t>
  </si>
  <si>
    <t>小兵移动速度+20%</t>
  </si>
  <si>
    <t>疾行术</t>
  </si>
  <si>
    <t>悟净</t>
  </si>
  <si>
    <t>降妖宝杖</t>
  </si>
  <si>
    <t>小兵血量+20%</t>
  </si>
  <si>
    <t>治疗术</t>
  </si>
  <si>
    <t>哪吒</t>
  </si>
  <si>
    <t>枪</t>
  </si>
  <si>
    <t>火尖枪</t>
  </si>
  <si>
    <t>三连击（前方直线范围）</t>
  </si>
  <si>
    <t>我命由我不由天，脚踩风火轮，沿路径攻击所有敌人</t>
  </si>
  <si>
    <t>风火轮回</t>
  </si>
  <si>
    <t>金吒</t>
  </si>
  <si>
    <t>奔雷神枪</t>
  </si>
  <si>
    <t>枪类（前方直线范围）</t>
  </si>
  <si>
    <t>三连击</t>
  </si>
  <si>
    <t>添加攻速上限设定=0.2</t>
  </si>
  <si>
    <t>木吒</t>
  </si>
  <si>
    <t>吴钩双剑</t>
  </si>
  <si>
    <t>刀剑类（单体）</t>
  </si>
  <si>
    <t>重劈，将扇形范围敌人击退</t>
  </si>
  <si>
    <t>重浪崩击</t>
  </si>
  <si>
    <t>杨戬</t>
  </si>
  <si>
    <t>三尖两面刀</t>
  </si>
  <si>
    <t>五连击（前方直线范围）</t>
  </si>
  <si>
    <t>召唤哮天犬攻击</t>
  </si>
  <si>
    <t>神犬出击</t>
  </si>
  <si>
    <t>王母</t>
  </si>
  <si>
    <t>弓</t>
  </si>
  <si>
    <t>震天弓</t>
  </si>
  <si>
    <t>弓类（单体）</t>
  </si>
  <si>
    <t>万箭齐发，群伤+击退+眩晕</t>
  </si>
  <si>
    <t>万箭齐发</t>
  </si>
  <si>
    <t>玉帝</t>
  </si>
  <si>
    <t>轩辕剑</t>
  </si>
  <si>
    <t>三箭齐发（单体）</t>
  </si>
  <si>
    <t>己方提升速度，对方减少速度</t>
  </si>
  <si>
    <t>帝威驭驰</t>
  </si>
  <si>
    <t>阎王</t>
  </si>
  <si>
    <t>莫邪</t>
  </si>
  <si>
    <t>生死簿，友军少量恢复，敌军造成伤害</t>
  </si>
  <si>
    <t>生死簿</t>
  </si>
  <si>
    <t>嫦娥</t>
  </si>
  <si>
    <t>射日弓</t>
  </si>
  <si>
    <t>小万箭齐发，群伤+击退</t>
  </si>
  <si>
    <t>李靖</t>
  </si>
  <si>
    <t>玲珑宝塔</t>
  </si>
  <si>
    <t>宝塔镇河妖，群体伤害</t>
  </si>
  <si>
    <t>宝塔阵邪</t>
  </si>
  <si>
    <t>1格</t>
  </si>
  <si>
    <t>单体攻击</t>
  </si>
  <si>
    <t>需要出一个损毁状态</t>
  </si>
  <si>
    <t>2格</t>
  </si>
  <si>
    <t>直线范围</t>
  </si>
  <si>
    <t>1.5格</t>
  </si>
  <si>
    <t>圆形范围</t>
  </si>
  <si>
    <t>3格</t>
  </si>
  <si>
    <t>武器资源：需要出图标，200*200</t>
  </si>
  <si>
    <t>木棍</t>
  </si>
  <si>
    <t>铜棍</t>
  </si>
  <si>
    <t>盘龙棍</t>
  </si>
  <si>
    <t>混铁棍</t>
  </si>
  <si>
    <t>概率击退</t>
  </si>
  <si>
    <t>黄金棍</t>
  </si>
  <si>
    <t>攻击增加资源</t>
  </si>
  <si>
    <t>菩提灵棍</t>
  </si>
  <si>
    <t>攻击距离+1，击杀飞出4方向龙影造成伤害</t>
  </si>
  <si>
    <t>镔铁棍</t>
  </si>
  <si>
    <t>概率眩晕</t>
  </si>
  <si>
    <t>惊天一棍，短暂蓄力后，朝目标砸下，连续砸最大8个单位，造成伤害并眩晕</t>
  </si>
  <si>
    <t>木枪</t>
  </si>
  <si>
    <t>铁枪</t>
  </si>
  <si>
    <t>银枪</t>
  </si>
  <si>
    <t>概率提升攻速</t>
  </si>
  <si>
    <t>大戟</t>
  </si>
  <si>
    <t>攻击距离+1</t>
  </si>
  <si>
    <t>红缨枪</t>
  </si>
  <si>
    <t>挑起兵击飞后落地眩晕周围一圈并造成伤害</t>
  </si>
  <si>
    <t>点钢枪</t>
  </si>
  <si>
    <t>攻击同一单位提升攻速</t>
  </si>
  <si>
    <t>击杀后飞出8道火球，攻击随机8个单位</t>
  </si>
  <si>
    <t>乾坤枪</t>
  </si>
  <si>
    <t>木剑</t>
  </si>
  <si>
    <t>铁剑</t>
  </si>
  <si>
    <t>铁刀</t>
  </si>
  <si>
    <t>青锋宝剑</t>
  </si>
  <si>
    <t>法相天地或者逆生长之术</t>
  </si>
  <si>
    <t>七星宝剑</t>
  </si>
  <si>
    <t>概率触发流星雨</t>
  </si>
  <si>
    <t>攻击n次释放剑气</t>
  </si>
  <si>
    <t>斩妖剑</t>
  </si>
  <si>
    <t>诛仙剑</t>
  </si>
  <si>
    <t>概率触发流星雨剑</t>
  </si>
  <si>
    <t>对目标及周围敌人造成伤害，群体，圆形范围</t>
  </si>
  <si>
    <t>弹道</t>
  </si>
  <si>
    <t>木弓</t>
  </si>
  <si>
    <t>基础黑箭</t>
  </si>
  <si>
    <t>弯弓</t>
  </si>
  <si>
    <t>毒弓</t>
  </si>
  <si>
    <t>基础绿箭</t>
  </si>
  <si>
    <t>攻击目标附加中毒效果</t>
  </si>
  <si>
    <t>穿云弓</t>
  </si>
  <si>
    <t>金色箭矢，无外边框</t>
  </si>
  <si>
    <t>龙舌弓</t>
  </si>
  <si>
    <t>带外边框的弹道，箭矢实体虚化</t>
  </si>
  <si>
    <t>火龙弹道</t>
  </si>
  <si>
    <t>打出一道火龙</t>
  </si>
  <si>
    <t>乾坤弓</t>
  </si>
  <si>
    <t>带外边框的弹道，箭矢实体虚化，颜色区分</t>
  </si>
  <si>
    <t>连续发射多枚箭矢</t>
  </si>
  <si>
    <t>灵宝弓</t>
  </si>
  <si>
    <t>金色箭矢，长拖尾，高速</t>
  </si>
  <si>
    <t>散射并穿透攻击</t>
  </si>
  <si>
    <t>七彩箭矢</t>
  </si>
  <si>
    <t>攻击距离翻倍，距离越远，伤害越高</t>
  </si>
  <si>
    <t>小型火鸟（火鸦），三个连飞</t>
  </si>
  <si>
    <t>2级</t>
  </si>
  <si>
    <t>基地</t>
  </si>
  <si>
    <t>数量+1，刷怪</t>
  </si>
  <si>
    <t>3级</t>
  </si>
  <si>
    <t>怪物+移动速度</t>
  </si>
  <si>
    <t>血+1，血量+1</t>
  </si>
  <si>
    <t>4级</t>
  </si>
  <si>
    <t>基地+</t>
  </si>
  <si>
    <t>背景图</t>
  </si>
  <si>
    <t>小怪资源：需要出两套，仙和魔</t>
  </si>
  <si>
    <t>速度，血量，</t>
  </si>
  <si>
    <t>5级</t>
  </si>
  <si>
    <t>怪物+血量</t>
  </si>
  <si>
    <t>花果山</t>
  </si>
  <si>
    <t>猴</t>
  </si>
  <si>
    <t>周1</t>
  </si>
  <si>
    <t>奔波儿灞</t>
  </si>
  <si>
    <t>牛魔王</t>
  </si>
  <si>
    <t>六耳</t>
  </si>
  <si>
    <t>猩、猿</t>
  </si>
  <si>
    <t>龙宫</t>
  </si>
  <si>
    <t>虾</t>
  </si>
  <si>
    <t>周2</t>
  </si>
  <si>
    <t>蟹将</t>
  </si>
  <si>
    <t>龟丞相</t>
  </si>
  <si>
    <t>敖广</t>
  </si>
  <si>
    <t>蟹，龟</t>
  </si>
  <si>
    <t>幽冥地府</t>
  </si>
  <si>
    <t>魂</t>
  </si>
  <si>
    <t>周3</t>
  </si>
  <si>
    <t>黑无常</t>
  </si>
  <si>
    <t>白无常</t>
  </si>
  <si>
    <t>谛听</t>
  </si>
  <si>
    <t>魅，魈</t>
  </si>
  <si>
    <t>天庭</t>
  </si>
  <si>
    <t>兵</t>
  </si>
  <si>
    <t>周4</t>
  </si>
  <si>
    <t>千里眼</t>
  </si>
  <si>
    <t>顺风耳</t>
  </si>
  <si>
    <t>太白</t>
  </si>
  <si>
    <t>将、帅</t>
  </si>
  <si>
    <t>高老庄</t>
  </si>
  <si>
    <t>猪</t>
  </si>
  <si>
    <t>周5</t>
  </si>
  <si>
    <t>小龙女</t>
  </si>
  <si>
    <t>猪，狼，豹</t>
  </si>
  <si>
    <t>盘丝洞</t>
  </si>
  <si>
    <t>蛛</t>
  </si>
  <si>
    <t>周6</t>
  </si>
  <si>
    <t>银角</t>
  </si>
  <si>
    <t>金角</t>
  </si>
  <si>
    <t>白骨精</t>
  </si>
  <si>
    <t>蛛，蛇，蝎</t>
  </si>
  <si>
    <t>火焰山</t>
  </si>
  <si>
    <t>妖</t>
  </si>
  <si>
    <t>周7</t>
  </si>
  <si>
    <t>小钻风</t>
  </si>
  <si>
    <t>红孩儿</t>
  </si>
  <si>
    <t>妖，邪，魇</t>
  </si>
  <si>
    <t>亡</t>
  </si>
  <si>
    <t>哮天犬</t>
  </si>
  <si>
    <t>BOSS资源:先出现有的</t>
  </si>
  <si>
    <t>名称</t>
  </si>
  <si>
    <t>huang</t>
  </si>
  <si>
    <t>jian</t>
  </si>
  <si>
    <t>丢出粘液，影响视野</t>
  </si>
  <si>
    <t>随机使一个地块变成无法使用，并吞掉上面的字，对组合武将无效</t>
  </si>
  <si>
    <t>横冲直撞，往前快速冲锋一段距离</t>
  </si>
  <si>
    <t>招魂术，召唤亡魂</t>
  </si>
  <si>
    <t>精准锁定弓手，令所有弓字混乱，无法攻击</t>
  </si>
  <si>
    <t>yun</t>
  </si>
  <si>
    <t xml:space="preserve">guan </t>
  </si>
  <si>
    <t>大幅降低附近小兵等级，并无法合成升级</t>
  </si>
  <si>
    <t>使周围小兵陷入混乱，无法攻击</t>
  </si>
  <si>
    <t>召唤猴群，召唤4只猴子</t>
  </si>
  <si>
    <t>大幅提升周围友军血量和移动速度</t>
  </si>
  <si>
    <t>践踏，随机损毁一个普通字</t>
  </si>
  <si>
    <t>吞噬周围小兵，获得血量提升</t>
  </si>
  <si>
    <t>ziqiang</t>
  </si>
  <si>
    <t>战吼，提升周围友军移动速度</t>
  </si>
  <si>
    <t>施云布雨，在随机文字上方降雨，降低该字攻速</t>
  </si>
  <si>
    <t>巡山，大声歌唱，提升周围小兵移动速度</t>
  </si>
  <si>
    <t>叫你一声你敢答应吗，随机选选定一种字，眩晕一段时间，从基础字中随机</t>
  </si>
  <si>
    <t>gong</t>
  </si>
  <si>
    <t>喷火，直接烧掉一个普通文字</t>
  </si>
  <si>
    <t>疗愈，释放水疗术，治疗所有友军</t>
  </si>
  <si>
    <t>丢出绳子，捆住目标，使目标停止攻击一段时间</t>
  </si>
  <si>
    <t>魅惑，随机魅惑一个字，攻击己方单位</t>
  </si>
  <si>
    <t>feicheng</t>
  </si>
  <si>
    <t>武器系统</t>
  </si>
  <si>
    <t>角色系统</t>
  </si>
  <si>
    <t>buff功能</t>
  </si>
  <si>
    <t>liu</t>
  </si>
  <si>
    <t>怪物系统</t>
  </si>
  <si>
    <t>AI功能</t>
  </si>
  <si>
    <t>神将动作时间拉长到2秒以上</t>
  </si>
  <si>
    <t>孙悟空</t>
  </si>
  <si>
    <t>转动，左手右手转，旋转光效和普通的做区分</t>
  </si>
  <si>
    <t>冲锋时，吒字压缩一下，枪尖添加大一些的冲击波</t>
  </si>
  <si>
    <t>杨戬举枪，狗头虚影咆哮一下</t>
  </si>
  <si>
    <t>释放技能时，播放宝塔虚影+镇字笼罩李靖文字身上</t>
  </si>
  <si>
    <t>三尖两刃刀</t>
  </si>
  <si>
    <t>武器放大晶化，电能环绕，攻击概率产生雷电攻击，可传递最大5个单位</t>
  </si>
  <si>
    <t>8，23，</t>
  </si>
  <si>
    <t>8,15,</t>
  </si>
  <si>
    <t>类型</t>
  </si>
  <si>
    <t>类型名称</t>
  </si>
  <si>
    <t>攻击距离</t>
  </si>
  <si>
    <t>系数</t>
  </si>
  <si>
    <t>10秒伤害基础值</t>
  </si>
  <si>
    <t>等级</t>
  </si>
  <si>
    <t>普通</t>
  </si>
  <si>
    <t>冷却</t>
  </si>
  <si>
    <t>角色</t>
  </si>
  <si>
    <t>白</t>
  </si>
  <si>
    <t>基础伤害</t>
  </si>
  <si>
    <t>召唤</t>
  </si>
  <si>
    <t>buff</t>
  </si>
  <si>
    <t>id</t>
  </si>
  <si>
    <t>cd</t>
  </si>
  <si>
    <t>预计攻击数量</t>
  </si>
  <si>
    <t>伤害段数</t>
  </si>
  <si>
    <t>攻击力</t>
  </si>
  <si>
    <t>手调</t>
  </si>
  <si>
    <t>1级秒伤</t>
  </si>
  <si>
    <t>2级秒伤</t>
  </si>
  <si>
    <t>3级秒伤</t>
  </si>
  <si>
    <t>4级秒伤</t>
  </si>
  <si>
    <t>5级秒伤</t>
  </si>
  <si>
    <t>单体秒伤1</t>
  </si>
  <si>
    <t>单体秒伤2</t>
  </si>
  <si>
    <t>单体秒伤3</t>
  </si>
  <si>
    <t>单体秒伤4</t>
  </si>
  <si>
    <t>单体秒伤5</t>
  </si>
  <si>
    <t>营</t>
  </si>
  <si>
    <t>间隔次数</t>
  </si>
  <si>
    <t>基础值</t>
  </si>
  <si>
    <t>技能类型</t>
  </si>
  <si>
    <t>单体伤害</t>
  </si>
  <si>
    <t>范围伤害</t>
  </si>
  <si>
    <t>控制</t>
  </si>
  <si>
    <t>加成</t>
  </si>
  <si>
    <t>伤害系数</t>
  </si>
  <si>
    <t>单将强度</t>
  </si>
  <si>
    <t>专属强度</t>
  </si>
  <si>
    <t>&gt;12</t>
  </si>
  <si>
    <t>装备</t>
  </si>
  <si>
    <t>绿</t>
  </si>
  <si>
    <t>蓝</t>
  </si>
  <si>
    <t>描述</t>
  </si>
  <si>
    <t>伤害类型</t>
  </si>
  <si>
    <t>概率</t>
  </si>
  <si>
    <t>施展法相天地后虚弱一段时间</t>
  </si>
  <si>
    <t>造成伤害概率触发诛仙剑阵</t>
  </si>
  <si>
    <t>释放法相天地，结束后虚弱一段时间</t>
  </si>
  <si>
    <t>造成伤害一定几率提升20%攻速</t>
  </si>
  <si>
    <t>一定几率挑飞敌人，砸下后对周围造成伤害并眩晕</t>
  </si>
  <si>
    <t>攻击同一单位提升20%攻速</t>
  </si>
  <si>
    <t>攻击一定几率击退敌人</t>
  </si>
  <si>
    <t>首次攻击的敌人，获得桃子</t>
  </si>
  <si>
    <t>攻击概率眩晕敌人</t>
  </si>
  <si>
    <t>攻击距离+1，击杀概率发出4道火球追踪敌人攻击</t>
  </si>
  <si>
    <t>给目标造成中毒效果</t>
  </si>
  <si>
    <t>造成伤害概率召唤火龙攻击</t>
  </si>
  <si>
    <t>普通攻击改为散射，并穿透攻击</t>
  </si>
  <si>
    <t>普通攻击改为三连射，攻击敌人</t>
  </si>
  <si>
    <t>大圣神兵，一棒砸八个</t>
  </si>
  <si>
    <t>老猪的耙子，概率击退</t>
  </si>
  <si>
    <t>沙僧的家伙，概率眩晕</t>
  </si>
  <si>
    <t>给i吗</t>
  </si>
  <si>
    <t>造成伤害，概率召唤雷电，蔓延攻击</t>
  </si>
  <si>
    <t>每攻击10次，释放3道剑气攻击</t>
  </si>
  <si>
    <t>玲珑宝塔，镇压敌人</t>
  </si>
  <si>
    <t>铲子</t>
  </si>
  <si>
    <t>悟</t>
  </si>
  <si>
    <t>空</t>
  </si>
  <si>
    <t>能</t>
  </si>
  <si>
    <t>净</t>
  </si>
  <si>
    <t>哪</t>
  </si>
  <si>
    <t>金</t>
  </si>
  <si>
    <t>木</t>
  </si>
  <si>
    <t>吒</t>
  </si>
  <si>
    <t>杨</t>
  </si>
  <si>
    <t>戬</t>
  </si>
  <si>
    <t>王</t>
  </si>
  <si>
    <t>母</t>
  </si>
  <si>
    <t>阎</t>
  </si>
  <si>
    <t>玉</t>
  </si>
  <si>
    <t>帝</t>
  </si>
  <si>
    <t>嫦</t>
  </si>
  <si>
    <t>娥</t>
  </si>
  <si>
    <t>李</t>
  </si>
  <si>
    <t>靖</t>
  </si>
  <si>
    <t>权重</t>
  </si>
  <si>
    <t>铲</t>
  </si>
  <si>
    <t>文字</t>
  </si>
  <si>
    <t>基础字</t>
  </si>
  <si>
    <t>组合字</t>
  </si>
  <si>
    <t>基础权重</t>
  </si>
  <si>
    <t>文字最大数量</t>
  </si>
  <si>
    <t>配置</t>
  </si>
  <si>
    <t>地府</t>
  </si>
  <si>
    <t>波次</t>
  </si>
  <si>
    <t>比例系数</t>
  </si>
  <si>
    <t>每次数量</t>
  </si>
  <si>
    <t>怪物波次</t>
  </si>
  <si>
    <t>怪物数量</t>
  </si>
  <si>
    <t>桃子总数量</t>
  </si>
  <si>
    <t>营字数量</t>
  </si>
  <si>
    <t>神将</t>
  </si>
  <si>
    <t>神将1等级</t>
  </si>
  <si>
    <t>神将2等级</t>
  </si>
  <si>
    <t>神将3等级</t>
  </si>
  <si>
    <t>神将4等级</t>
  </si>
  <si>
    <t>神将5等级</t>
  </si>
  <si>
    <t>神将1伤害</t>
  </si>
  <si>
    <t>神将2伤害</t>
  </si>
  <si>
    <t>神将3伤害</t>
  </si>
  <si>
    <t>神将4伤害</t>
  </si>
  <si>
    <t>神将5伤害</t>
  </si>
  <si>
    <t>出怪时间</t>
  </si>
  <si>
    <t>额外时间</t>
  </si>
  <si>
    <t>总伤害</t>
  </si>
  <si>
    <t>总血量</t>
  </si>
  <si>
    <t>血量倍数</t>
  </si>
  <si>
    <t>刷新次数</t>
  </si>
  <si>
    <t>普通文字伤害</t>
  </si>
  <si>
    <t>数量</t>
  </si>
  <si>
    <t>1级</t>
  </si>
  <si>
    <t>神将伤害</t>
  </si>
  <si>
    <t>紫将</t>
  </si>
  <si>
    <t>橙将</t>
  </si>
  <si>
    <t>神将带橙武伤害</t>
  </si>
  <si>
    <t>武器加成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</si>
</sst>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0" borderId="3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9" fillId="20" borderId="6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>
      <alignment vertical="center"/>
    </xf>
    <xf numFmtId="0" fontId="0" fillId="0" borderId="0" xfId="0" applyFill="1" applyAlignment="1">
      <alignment horizontal="center"/>
    </xf>
    <xf numFmtId="10" fontId="0" fillId="0" borderId="0" xfId="0" applyNumberFormat="1" applyAlignment="1">
      <alignment horizontal="center" vertical="center"/>
    </xf>
    <xf numFmtId="10" fontId="0" fillId="0" borderId="0" xfId="0" applyNumberFormat="1">
      <alignment vertical="center"/>
    </xf>
    <xf numFmtId="0" fontId="0" fillId="3" borderId="0" xfId="0" applyFill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617220</xdr:colOff>
      <xdr:row>43</xdr:row>
      <xdr:rowOff>24765</xdr:rowOff>
    </xdr:from>
    <xdr:to>
      <xdr:col>9</xdr:col>
      <xdr:colOff>1335405</xdr:colOff>
      <xdr:row>56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43685" y="7888605"/>
          <a:ext cx="2181225" cy="2438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219075</xdr:colOff>
      <xdr:row>56</xdr:row>
      <xdr:rowOff>91440</xdr:rowOff>
    </xdr:from>
    <xdr:to>
      <xdr:col>10</xdr:col>
      <xdr:colOff>921385</xdr:colOff>
      <xdr:row>69</xdr:row>
      <xdr:rowOff>73025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308580" y="10332720"/>
          <a:ext cx="2317750" cy="2359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tabSelected="1" topLeftCell="A67" workbookViewId="0">
      <selection activeCell="A98" sqref="$A98:$XFD98"/>
    </sheetView>
  </sheetViews>
  <sheetFormatPr defaultColWidth="8.88888888888889" defaultRowHeight="14.4"/>
  <cols>
    <col min="2" max="2" width="12.8888888888889" style="1" customWidth="1"/>
    <col min="3" max="3" width="11.9444444444444" style="1" customWidth="1"/>
    <col min="4" max="4" width="66.5277777777778" style="1" customWidth="1"/>
    <col min="5" max="5" width="11.1111111111111" customWidth="1"/>
    <col min="6" max="6" width="24.3333333333333" customWidth="1"/>
    <col min="7" max="7" width="47.4444444444444" customWidth="1"/>
    <col min="8" max="8" width="15.5555555555556" customWidth="1"/>
    <col min="9" max="9" width="21.3333333333333" customWidth="1"/>
    <col min="10" max="10" width="23.5555555555556" style="1" customWidth="1"/>
    <col min="11" max="11" width="21.7777777777778" customWidth="1"/>
    <col min="12" max="12" width="14.3333333333333" customWidth="1"/>
    <col min="13" max="13" width="13.5555555555556" style="1" customWidth="1"/>
    <col min="14" max="14" width="12.3333333333333" style="1" customWidth="1"/>
    <col min="15" max="15" width="10.1111111111111" style="1" customWidth="1"/>
    <col min="16" max="16" width="11.6666666666667" style="1" customWidth="1"/>
    <col min="17" max="17" width="22.3333333333333" style="1" customWidth="1"/>
    <col min="18" max="18" width="12.8888888888889" style="1"/>
    <col min="19" max="19" width="12.8888888888889"/>
  </cols>
  <sheetData>
    <row r="1" spans="2:16">
      <c r="B1" s="13" t="s">
        <v>0</v>
      </c>
      <c r="J1" s="1" t="s">
        <v>1</v>
      </c>
      <c r="K1" s="1" t="s">
        <v>2</v>
      </c>
      <c r="L1" s="1" t="s">
        <v>3</v>
      </c>
      <c r="P1"/>
    </row>
    <row r="2" spans="2:16">
      <c r="B2" s="13" t="s">
        <v>4</v>
      </c>
      <c r="I2" s="6"/>
      <c r="J2" s="6"/>
      <c r="K2" s="6"/>
      <c r="L2" s="6"/>
      <c r="M2" s="1" t="s">
        <v>5</v>
      </c>
      <c r="N2" s="1" t="s">
        <v>6</v>
      </c>
      <c r="O2" s="1" t="s">
        <v>7</v>
      </c>
      <c r="P2"/>
    </row>
    <row r="3" spans="1:16">
      <c r="A3" s="14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6"/>
      <c r="J3" s="6">
        <v>2</v>
      </c>
      <c r="K3" s="6">
        <v>1</v>
      </c>
      <c r="L3" s="6">
        <v>10</v>
      </c>
      <c r="M3" s="1">
        <v>1.5</v>
      </c>
      <c r="N3" s="1">
        <v>1.88</v>
      </c>
      <c r="O3" s="1">
        <v>1.25</v>
      </c>
      <c r="P3"/>
    </row>
    <row r="4" spans="1:16">
      <c r="A4" s="3">
        <v>1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6"/>
      <c r="J4" s="6">
        <v>3</v>
      </c>
      <c r="K4" s="6">
        <v>1.5</v>
      </c>
      <c r="L4" s="6">
        <v>12</v>
      </c>
      <c r="M4" s="1">
        <v>1.95</v>
      </c>
      <c r="N4" s="1">
        <v>2.44</v>
      </c>
      <c r="O4" s="1">
        <f>O3*1.5</f>
        <v>1.875</v>
      </c>
      <c r="P4"/>
    </row>
    <row r="5" spans="1:16">
      <c r="A5" s="3">
        <v>2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6">
        <v>23.1</v>
      </c>
      <c r="J5" s="6">
        <v>4.2</v>
      </c>
      <c r="K5" s="6">
        <v>1.4</v>
      </c>
      <c r="L5" s="6">
        <v>14</v>
      </c>
      <c r="N5" s="1">
        <v>2.92</v>
      </c>
      <c r="O5" s="1">
        <f>O4*1.4</f>
        <v>2.625</v>
      </c>
      <c r="P5"/>
    </row>
    <row r="6" spans="1:16">
      <c r="A6" s="3">
        <v>3</v>
      </c>
      <c r="B6" s="3" t="s">
        <v>29</v>
      </c>
      <c r="C6" s="3" t="s">
        <v>16</v>
      </c>
      <c r="D6" s="3" t="s">
        <v>30</v>
      </c>
      <c r="E6" s="3" t="s">
        <v>25</v>
      </c>
      <c r="F6" s="3" t="s">
        <v>19</v>
      </c>
      <c r="G6" s="3" t="s">
        <v>31</v>
      </c>
      <c r="H6" s="3" t="s">
        <v>32</v>
      </c>
      <c r="I6" s="6">
        <v>30.03</v>
      </c>
      <c r="J6" s="6">
        <v>5.46</v>
      </c>
      <c r="K6" s="6">
        <v>1.3</v>
      </c>
      <c r="L6" s="6">
        <v>16</v>
      </c>
      <c r="N6" s="1">
        <v>3.36</v>
      </c>
      <c r="O6" s="1">
        <f>O5*1.3</f>
        <v>3.4125</v>
      </c>
      <c r="P6"/>
    </row>
    <row r="7" spans="1:16">
      <c r="A7" s="3">
        <v>4</v>
      </c>
      <c r="B7" s="3" t="s">
        <v>33</v>
      </c>
      <c r="C7" s="3" t="s">
        <v>34</v>
      </c>
      <c r="D7" s="1" t="s">
        <v>35</v>
      </c>
      <c r="E7" s="3" t="s">
        <v>18</v>
      </c>
      <c r="F7" s="3" t="s">
        <v>36</v>
      </c>
      <c r="G7" s="3" t="s">
        <v>37</v>
      </c>
      <c r="H7" s="3" t="s">
        <v>38</v>
      </c>
      <c r="I7" s="6">
        <v>36.04</v>
      </c>
      <c r="J7" s="6">
        <v>6.82</v>
      </c>
      <c r="K7" s="6">
        <v>1.2</v>
      </c>
      <c r="L7" s="6">
        <v>18</v>
      </c>
      <c r="N7" s="1">
        <v>3.7</v>
      </c>
      <c r="O7" s="1">
        <f>O6*1.2</f>
        <v>4.095</v>
      </c>
      <c r="P7"/>
    </row>
    <row r="8" spans="1:16">
      <c r="A8" s="3">
        <v>5</v>
      </c>
      <c r="B8" s="3" t="s">
        <v>39</v>
      </c>
      <c r="C8" s="3" t="s">
        <v>34</v>
      </c>
      <c r="D8" s="3" t="s">
        <v>40</v>
      </c>
      <c r="E8" s="3" t="s">
        <v>25</v>
      </c>
      <c r="F8" s="3" t="s">
        <v>41</v>
      </c>
      <c r="G8" s="3" t="s">
        <v>42</v>
      </c>
      <c r="H8" s="3" t="s">
        <v>42</v>
      </c>
      <c r="I8" s="6"/>
      <c r="J8" s="6"/>
      <c r="K8" s="6"/>
      <c r="L8" s="6">
        <v>20</v>
      </c>
      <c r="N8" s="1" t="s">
        <v>43</v>
      </c>
      <c r="P8"/>
    </row>
    <row r="9" spans="1:16">
      <c r="A9" s="3">
        <v>6</v>
      </c>
      <c r="B9" s="3" t="s">
        <v>44</v>
      </c>
      <c r="C9" s="3" t="s">
        <v>23</v>
      </c>
      <c r="D9" s="3" t="s">
        <v>45</v>
      </c>
      <c r="E9" s="3" t="s">
        <v>25</v>
      </c>
      <c r="F9" s="3" t="s">
        <v>46</v>
      </c>
      <c r="G9" s="3" t="s">
        <v>47</v>
      </c>
      <c r="H9" s="3" t="s">
        <v>48</v>
      </c>
      <c r="I9" s="6"/>
      <c r="J9" s="6"/>
      <c r="K9" s="6"/>
      <c r="L9" s="6">
        <v>22</v>
      </c>
      <c r="P9"/>
    </row>
    <row r="10" spans="1:16">
      <c r="A10" s="3">
        <v>7</v>
      </c>
      <c r="B10" s="3" t="s">
        <v>49</v>
      </c>
      <c r="C10" s="3" t="s">
        <v>34</v>
      </c>
      <c r="D10" s="3" t="s">
        <v>50</v>
      </c>
      <c r="E10" s="3" t="s">
        <v>18</v>
      </c>
      <c r="F10" s="3" t="s">
        <v>51</v>
      </c>
      <c r="G10" s="3" t="s">
        <v>52</v>
      </c>
      <c r="H10" s="3" t="s">
        <v>53</v>
      </c>
      <c r="I10" s="6"/>
      <c r="J10" s="6"/>
      <c r="K10" s="6"/>
      <c r="L10" s="6">
        <v>24</v>
      </c>
      <c r="P10"/>
    </row>
    <row r="11" spans="1:16">
      <c r="A11" s="3">
        <v>8</v>
      </c>
      <c r="B11" s="3" t="s">
        <v>54</v>
      </c>
      <c r="C11" s="3" t="s">
        <v>55</v>
      </c>
      <c r="D11" s="3" t="s">
        <v>56</v>
      </c>
      <c r="E11" s="3" t="s">
        <v>18</v>
      </c>
      <c r="F11" s="3" t="s">
        <v>57</v>
      </c>
      <c r="G11" s="3" t="s">
        <v>58</v>
      </c>
      <c r="H11" s="3" t="s">
        <v>59</v>
      </c>
      <c r="I11" s="6"/>
      <c r="J11" s="6"/>
      <c r="K11" s="6"/>
      <c r="L11" s="6">
        <v>26</v>
      </c>
      <c r="P11"/>
    </row>
    <row r="12" spans="1:16">
      <c r="A12" s="3">
        <v>9</v>
      </c>
      <c r="B12" s="3" t="s">
        <v>60</v>
      </c>
      <c r="C12" s="3" t="s">
        <v>23</v>
      </c>
      <c r="D12" s="3" t="s">
        <v>61</v>
      </c>
      <c r="E12" s="3" t="s">
        <v>18</v>
      </c>
      <c r="F12" s="3" t="s">
        <v>62</v>
      </c>
      <c r="G12" s="3" t="s">
        <v>63</v>
      </c>
      <c r="H12" s="3" t="s">
        <v>64</v>
      </c>
      <c r="I12" s="6"/>
      <c r="J12" s="6"/>
      <c r="K12" s="6"/>
      <c r="L12" s="6">
        <v>28</v>
      </c>
      <c r="P12"/>
    </row>
    <row r="13" spans="1:16">
      <c r="A13" s="3">
        <v>10</v>
      </c>
      <c r="B13" s="3" t="s">
        <v>65</v>
      </c>
      <c r="C13" s="3" t="s">
        <v>23</v>
      </c>
      <c r="D13" s="3" t="s">
        <v>66</v>
      </c>
      <c r="E13" s="3" t="s">
        <v>25</v>
      </c>
      <c r="F13" s="3" t="s">
        <v>46</v>
      </c>
      <c r="G13" s="3" t="s">
        <v>67</v>
      </c>
      <c r="H13" s="3" t="s">
        <v>68</v>
      </c>
      <c r="I13" s="6">
        <v>1</v>
      </c>
      <c r="J13" s="6"/>
      <c r="K13" s="6"/>
      <c r="L13" s="6">
        <v>30</v>
      </c>
      <c r="P13"/>
    </row>
    <row r="14" spans="1:16">
      <c r="A14" s="3">
        <v>11</v>
      </c>
      <c r="B14" s="3" t="s">
        <v>69</v>
      </c>
      <c r="C14" s="3" t="s">
        <v>55</v>
      </c>
      <c r="D14" s="3" t="s">
        <v>70</v>
      </c>
      <c r="E14" s="3" t="s">
        <v>25</v>
      </c>
      <c r="F14" s="3" t="s">
        <v>57</v>
      </c>
      <c r="G14" s="3" t="s">
        <v>71</v>
      </c>
      <c r="H14" s="3"/>
      <c r="I14" s="6"/>
      <c r="J14" s="6"/>
      <c r="K14" s="6"/>
      <c r="L14" s="6">
        <v>32</v>
      </c>
      <c r="P14"/>
    </row>
    <row r="15" spans="1:16">
      <c r="A15" s="3">
        <v>12</v>
      </c>
      <c r="B15" s="3" t="s">
        <v>72</v>
      </c>
      <c r="C15" s="3" t="s">
        <v>23</v>
      </c>
      <c r="D15" s="3" t="s">
        <v>73</v>
      </c>
      <c r="E15" s="3" t="s">
        <v>18</v>
      </c>
      <c r="F15" s="3" t="s">
        <v>46</v>
      </c>
      <c r="G15" s="3" t="s">
        <v>74</v>
      </c>
      <c r="H15" s="3" t="s">
        <v>75</v>
      </c>
      <c r="I15" s="6"/>
      <c r="J15" s="6"/>
      <c r="K15" s="6"/>
      <c r="L15" s="6">
        <v>34</v>
      </c>
      <c r="P15"/>
    </row>
    <row r="16" spans="1:16">
      <c r="A16" s="3">
        <v>13</v>
      </c>
      <c r="B16" s="3" t="s">
        <v>23</v>
      </c>
      <c r="C16" s="3" t="s">
        <v>76</v>
      </c>
      <c r="D16" s="3"/>
      <c r="E16" s="3"/>
      <c r="F16" s="3" t="s">
        <v>77</v>
      </c>
      <c r="G16" s="3" t="s">
        <v>78</v>
      </c>
      <c r="H16" s="3"/>
      <c r="I16" s="6"/>
      <c r="J16" s="6"/>
      <c r="K16" s="6"/>
      <c r="L16" s="6">
        <v>36</v>
      </c>
      <c r="P16"/>
    </row>
    <row r="17" spans="1:16">
      <c r="A17" s="3">
        <v>14</v>
      </c>
      <c r="B17" s="3" t="s">
        <v>34</v>
      </c>
      <c r="C17" s="3" t="s">
        <v>79</v>
      </c>
      <c r="D17" s="3"/>
      <c r="E17" s="3"/>
      <c r="F17" s="3" t="s">
        <v>80</v>
      </c>
      <c r="G17" s="3" t="s">
        <v>78</v>
      </c>
      <c r="H17" s="3"/>
      <c r="I17" s="6"/>
      <c r="J17" s="6"/>
      <c r="K17" s="6"/>
      <c r="L17" s="6">
        <v>38</v>
      </c>
      <c r="P17"/>
    </row>
    <row r="18" spans="1:16">
      <c r="A18" s="3">
        <v>15</v>
      </c>
      <c r="B18" s="3" t="s">
        <v>16</v>
      </c>
      <c r="C18" s="3" t="s">
        <v>81</v>
      </c>
      <c r="D18" s="3"/>
      <c r="E18" s="3"/>
      <c r="F18" s="3" t="s">
        <v>82</v>
      </c>
      <c r="G18" s="3" t="s">
        <v>78</v>
      </c>
      <c r="H18" s="3"/>
      <c r="I18" s="6"/>
      <c r="J18" s="6"/>
      <c r="K18" s="6"/>
      <c r="L18" s="6">
        <v>40</v>
      </c>
      <c r="P18"/>
    </row>
    <row r="19" spans="1:16">
      <c r="A19" s="3">
        <v>16</v>
      </c>
      <c r="B19" s="3" t="s">
        <v>55</v>
      </c>
      <c r="C19" s="3" t="s">
        <v>83</v>
      </c>
      <c r="D19" s="3"/>
      <c r="E19" s="3"/>
      <c r="F19" s="3" t="s">
        <v>77</v>
      </c>
      <c r="G19" s="3" t="s">
        <v>78</v>
      </c>
      <c r="H19" s="3"/>
      <c r="I19" s="6"/>
      <c r="J19" s="6"/>
      <c r="K19" s="6"/>
      <c r="L19" s="6">
        <v>42</v>
      </c>
      <c r="P19"/>
    </row>
    <row r="20" spans="1:15">
      <c r="A20" s="1"/>
      <c r="E20" s="1"/>
      <c r="F20" s="1"/>
      <c r="G20" s="1"/>
      <c r="H20" s="1"/>
      <c r="I20" s="1"/>
      <c r="K20" s="6"/>
      <c r="L20" s="6"/>
      <c r="M20" s="6"/>
      <c r="N20" s="6"/>
      <c r="O20" s="6"/>
    </row>
    <row r="22" spans="2:2">
      <c r="B22" s="13" t="s">
        <v>84</v>
      </c>
    </row>
    <row r="23" spans="1:3">
      <c r="A23" s="1">
        <v>1</v>
      </c>
      <c r="B23" s="1" t="s">
        <v>85</v>
      </c>
      <c r="C23" s="1">
        <v>1</v>
      </c>
    </row>
    <row r="24" spans="1:3">
      <c r="A24" s="1">
        <v>2</v>
      </c>
      <c r="B24" s="1" t="s">
        <v>86</v>
      </c>
      <c r="C24" s="1">
        <v>2</v>
      </c>
    </row>
    <row r="25" spans="1:3">
      <c r="A25" s="1">
        <v>3</v>
      </c>
      <c r="B25" s="1" t="s">
        <v>87</v>
      </c>
      <c r="C25" s="1">
        <v>2</v>
      </c>
    </row>
    <row r="26" spans="1:7">
      <c r="A26" s="1">
        <v>4</v>
      </c>
      <c r="B26" s="1" t="s">
        <v>88</v>
      </c>
      <c r="C26" s="1">
        <v>3</v>
      </c>
      <c r="G26" t="s">
        <v>89</v>
      </c>
    </row>
    <row r="27" spans="1:7">
      <c r="A27" s="1">
        <v>5</v>
      </c>
      <c r="B27" s="1" t="s">
        <v>90</v>
      </c>
      <c r="C27" s="1">
        <v>3</v>
      </c>
      <c r="G27" t="s">
        <v>91</v>
      </c>
    </row>
    <row r="28" spans="1:7">
      <c r="A28" s="1">
        <v>6</v>
      </c>
      <c r="B28" s="1" t="s">
        <v>92</v>
      </c>
      <c r="C28" s="1">
        <v>5</v>
      </c>
      <c r="G28" t="s">
        <v>93</v>
      </c>
    </row>
    <row r="29" spans="1:7">
      <c r="A29" s="1">
        <v>7</v>
      </c>
      <c r="B29" s="1" t="s">
        <v>94</v>
      </c>
      <c r="C29" s="1">
        <v>4</v>
      </c>
      <c r="G29" t="s">
        <v>95</v>
      </c>
    </row>
    <row r="30" spans="1:7">
      <c r="A30" s="1">
        <v>8</v>
      </c>
      <c r="B30" s="1" t="s">
        <v>17</v>
      </c>
      <c r="C30" s="1">
        <v>5</v>
      </c>
      <c r="G30" t="s">
        <v>96</v>
      </c>
    </row>
    <row r="31" spans="1:7">
      <c r="A31" s="1">
        <v>9</v>
      </c>
      <c r="B31" s="1" t="s">
        <v>24</v>
      </c>
      <c r="C31" s="1">
        <v>4</v>
      </c>
      <c r="G31" t="s">
        <v>89</v>
      </c>
    </row>
    <row r="32" spans="1:7">
      <c r="A32" s="1">
        <v>10</v>
      </c>
      <c r="B32" s="1" t="s">
        <v>30</v>
      </c>
      <c r="C32" s="1">
        <v>4</v>
      </c>
      <c r="G32" t="s">
        <v>95</v>
      </c>
    </row>
    <row r="33" spans="1:1">
      <c r="A33" s="1"/>
    </row>
    <row r="34" spans="1:3">
      <c r="A34" s="1">
        <v>11</v>
      </c>
      <c r="B34" s="1" t="s">
        <v>97</v>
      </c>
      <c r="C34" s="1">
        <v>1</v>
      </c>
    </row>
    <row r="35" spans="1:3">
      <c r="A35" s="1">
        <v>12</v>
      </c>
      <c r="B35" s="1" t="s">
        <v>98</v>
      </c>
      <c r="C35" s="1">
        <v>2</v>
      </c>
    </row>
    <row r="36" spans="1:7">
      <c r="A36" s="1">
        <v>13</v>
      </c>
      <c r="B36" s="1" t="s">
        <v>99</v>
      </c>
      <c r="C36" s="1">
        <v>2</v>
      </c>
      <c r="G36" t="s">
        <v>100</v>
      </c>
    </row>
    <row r="37" spans="1:7">
      <c r="A37" s="1">
        <v>14</v>
      </c>
      <c r="B37" s="1" t="s">
        <v>101</v>
      </c>
      <c r="C37" s="1">
        <v>3</v>
      </c>
      <c r="G37" s="4" t="s">
        <v>102</v>
      </c>
    </row>
    <row r="38" spans="1:7">
      <c r="A38" s="1">
        <v>15</v>
      </c>
      <c r="B38" s="1" t="s">
        <v>103</v>
      </c>
      <c r="C38" s="1">
        <v>3</v>
      </c>
      <c r="G38" t="s">
        <v>104</v>
      </c>
    </row>
    <row r="39" spans="1:7">
      <c r="A39" s="1">
        <v>16</v>
      </c>
      <c r="B39" s="1" t="s">
        <v>105</v>
      </c>
      <c r="C39" s="1">
        <v>4</v>
      </c>
      <c r="G39" t="s">
        <v>106</v>
      </c>
    </row>
    <row r="40" spans="1:7">
      <c r="A40" s="1">
        <v>17</v>
      </c>
      <c r="B40" s="1" t="s">
        <v>40</v>
      </c>
      <c r="C40" s="1">
        <v>4</v>
      </c>
      <c r="G40" t="s">
        <v>106</v>
      </c>
    </row>
    <row r="41" spans="1:7">
      <c r="A41" s="1">
        <v>18</v>
      </c>
      <c r="B41" s="1" t="s">
        <v>35</v>
      </c>
      <c r="C41" s="1">
        <v>4</v>
      </c>
      <c r="G41" t="s">
        <v>107</v>
      </c>
    </row>
    <row r="42" spans="1:7">
      <c r="A42" s="1">
        <v>19</v>
      </c>
      <c r="B42" s="1" t="s">
        <v>108</v>
      </c>
      <c r="C42" s="1">
        <v>5</v>
      </c>
      <c r="G42" t="s">
        <v>106</v>
      </c>
    </row>
    <row r="43" spans="1:7">
      <c r="A43" s="1">
        <v>20</v>
      </c>
      <c r="B43" s="1" t="s">
        <v>50</v>
      </c>
      <c r="C43" s="1">
        <v>5</v>
      </c>
      <c r="G43" t="s">
        <v>104</v>
      </c>
    </row>
    <row r="44" spans="1:1">
      <c r="A44" s="1"/>
    </row>
    <row r="45" spans="1:3">
      <c r="A45" s="1">
        <v>21</v>
      </c>
      <c r="B45" s="1" t="s">
        <v>109</v>
      </c>
      <c r="C45" s="1">
        <v>1</v>
      </c>
    </row>
    <row r="46" spans="1:3">
      <c r="A46" s="1">
        <v>22</v>
      </c>
      <c r="B46" s="1" t="s">
        <v>110</v>
      </c>
      <c r="C46" s="1">
        <v>2</v>
      </c>
    </row>
    <row r="47" spans="1:3">
      <c r="A47" s="1">
        <v>23</v>
      </c>
      <c r="B47" s="1" t="s">
        <v>111</v>
      </c>
      <c r="C47" s="1">
        <v>2</v>
      </c>
    </row>
    <row r="48" spans="1:7">
      <c r="A48" s="1">
        <v>24</v>
      </c>
      <c r="B48" s="1" t="s">
        <v>112</v>
      </c>
      <c r="C48" s="1">
        <v>3</v>
      </c>
      <c r="G48" t="s">
        <v>113</v>
      </c>
    </row>
    <row r="49" spans="1:7">
      <c r="A49" s="1">
        <v>25</v>
      </c>
      <c r="B49" s="1" t="s">
        <v>114</v>
      </c>
      <c r="C49" s="1">
        <v>3</v>
      </c>
      <c r="G49" t="s">
        <v>115</v>
      </c>
    </row>
    <row r="50" spans="1:7">
      <c r="A50" s="1">
        <v>26</v>
      </c>
      <c r="B50" s="1" t="s">
        <v>45</v>
      </c>
      <c r="C50" s="1">
        <v>4</v>
      </c>
      <c r="G50" t="s">
        <v>116</v>
      </c>
    </row>
    <row r="51" spans="1:7">
      <c r="A51" s="1">
        <v>27</v>
      </c>
      <c r="B51" s="1" t="s">
        <v>117</v>
      </c>
      <c r="C51" s="1">
        <v>4</v>
      </c>
      <c r="G51" t="s">
        <v>113</v>
      </c>
    </row>
    <row r="52" spans="1:7">
      <c r="A52" s="1">
        <v>28</v>
      </c>
      <c r="B52" s="1" t="s">
        <v>118</v>
      </c>
      <c r="C52" s="1">
        <v>5</v>
      </c>
      <c r="G52" t="s">
        <v>119</v>
      </c>
    </row>
    <row r="53" spans="1:7">
      <c r="A53" s="1">
        <v>29</v>
      </c>
      <c r="B53" s="1" t="s">
        <v>61</v>
      </c>
      <c r="C53" s="1">
        <v>5</v>
      </c>
      <c r="G53" t="s">
        <v>116</v>
      </c>
    </row>
    <row r="54" spans="1:7">
      <c r="A54" s="1">
        <v>30</v>
      </c>
      <c r="B54" s="1" t="s">
        <v>66</v>
      </c>
      <c r="C54" s="1">
        <v>4</v>
      </c>
      <c r="G54" t="s">
        <v>113</v>
      </c>
    </row>
    <row r="55" spans="1:7">
      <c r="A55" s="1">
        <v>31</v>
      </c>
      <c r="B55" s="1" t="s">
        <v>73</v>
      </c>
      <c r="C55" s="1">
        <v>5</v>
      </c>
      <c r="G55" t="s">
        <v>120</v>
      </c>
    </row>
    <row r="56" spans="1:4">
      <c r="A56" s="1"/>
      <c r="D56" s="1" t="s">
        <v>121</v>
      </c>
    </row>
    <row r="57" spans="1:4">
      <c r="A57" s="1">
        <v>41</v>
      </c>
      <c r="B57" s="1" t="s">
        <v>122</v>
      </c>
      <c r="C57" s="1">
        <v>1</v>
      </c>
      <c r="D57" s="1" t="s">
        <v>123</v>
      </c>
    </row>
    <row r="58" spans="1:4">
      <c r="A58" s="1">
        <v>42</v>
      </c>
      <c r="B58" s="1" t="s">
        <v>124</v>
      </c>
      <c r="C58" s="1">
        <v>2</v>
      </c>
      <c r="D58" s="1" t="s">
        <v>123</v>
      </c>
    </row>
    <row r="59" spans="1:7">
      <c r="A59" s="1">
        <v>43</v>
      </c>
      <c r="B59" s="1" t="s">
        <v>125</v>
      </c>
      <c r="C59" s="1">
        <v>2</v>
      </c>
      <c r="D59" s="1" t="s">
        <v>126</v>
      </c>
      <c r="G59" t="s">
        <v>127</v>
      </c>
    </row>
    <row r="60" spans="1:19">
      <c r="A60" s="1">
        <v>44</v>
      </c>
      <c r="B60" s="1" t="s">
        <v>128</v>
      </c>
      <c r="C60" s="1">
        <v>3</v>
      </c>
      <c r="D60" s="1" t="s">
        <v>129</v>
      </c>
      <c r="G60" t="s">
        <v>102</v>
      </c>
      <c r="S60" s="1"/>
    </row>
    <row r="61" spans="1:19">
      <c r="A61" s="1">
        <v>45</v>
      </c>
      <c r="B61" s="1" t="s">
        <v>130</v>
      </c>
      <c r="C61" s="1">
        <v>3</v>
      </c>
      <c r="D61" s="1" t="s">
        <v>131</v>
      </c>
      <c r="E61" t="s">
        <v>132</v>
      </c>
      <c r="G61" t="s">
        <v>133</v>
      </c>
      <c r="S61" s="1"/>
    </row>
    <row r="62" spans="1:19">
      <c r="A62" s="1">
        <v>46</v>
      </c>
      <c r="B62" s="1" t="s">
        <v>134</v>
      </c>
      <c r="C62" s="1">
        <v>4</v>
      </c>
      <c r="D62" s="1" t="s">
        <v>135</v>
      </c>
      <c r="G62" t="s">
        <v>136</v>
      </c>
      <c r="S62" s="1"/>
    </row>
    <row r="63" spans="1:19">
      <c r="A63" s="1">
        <v>47</v>
      </c>
      <c r="B63" s="1" t="s">
        <v>137</v>
      </c>
      <c r="C63" s="1">
        <v>4</v>
      </c>
      <c r="D63" s="1" t="s">
        <v>138</v>
      </c>
      <c r="G63" t="s">
        <v>139</v>
      </c>
      <c r="S63" s="1"/>
    </row>
    <row r="64" spans="1:7">
      <c r="A64" s="1">
        <v>48</v>
      </c>
      <c r="B64" s="1" t="s">
        <v>56</v>
      </c>
      <c r="C64" s="1">
        <v>5</v>
      </c>
      <c r="D64" s="1" t="s">
        <v>140</v>
      </c>
      <c r="G64" t="s">
        <v>141</v>
      </c>
    </row>
    <row r="65" spans="1:7">
      <c r="A65" s="1">
        <v>49</v>
      </c>
      <c r="B65" s="1" t="s">
        <v>70</v>
      </c>
      <c r="C65" s="1">
        <v>4</v>
      </c>
      <c r="D65" s="1" t="s">
        <v>142</v>
      </c>
      <c r="G65" t="s">
        <v>136</v>
      </c>
    </row>
    <row r="66" spans="8:9">
      <c r="H66" t="s">
        <v>143</v>
      </c>
      <c r="I66" t="s">
        <v>144</v>
      </c>
    </row>
    <row r="67" spans="7:9">
      <c r="G67" t="s">
        <v>145</v>
      </c>
      <c r="H67" t="s">
        <v>146</v>
      </c>
      <c r="I67" t="s">
        <v>147</v>
      </c>
    </row>
    <row r="68" spans="7:9">
      <c r="G68" t="s">
        <v>148</v>
      </c>
      <c r="H68" t="s">
        <v>149</v>
      </c>
      <c r="I68" t="s">
        <v>150</v>
      </c>
    </row>
    <row r="69" spans="1:9">
      <c r="A69" s="1" t="s">
        <v>151</v>
      </c>
      <c r="B69" s="13" t="s">
        <v>152</v>
      </c>
      <c r="D69"/>
      <c r="G69" t="s">
        <v>153</v>
      </c>
      <c r="H69" t="s">
        <v>154</v>
      </c>
      <c r="I69" t="s">
        <v>155</v>
      </c>
    </row>
    <row r="70" s="5" customFormat="1" spans="1:18">
      <c r="A70" s="15" t="s">
        <v>156</v>
      </c>
      <c r="B70" s="15" t="s">
        <v>157</v>
      </c>
      <c r="C70" s="15" t="s">
        <v>158</v>
      </c>
      <c r="D70" s="15" t="s">
        <v>159</v>
      </c>
      <c r="E70" s="15" t="s">
        <v>160</v>
      </c>
      <c r="F70" s="15" t="s">
        <v>161</v>
      </c>
      <c r="G70" s="15" t="s">
        <v>162</v>
      </c>
      <c r="J70" s="15"/>
      <c r="M70" s="15"/>
      <c r="N70" s="15"/>
      <c r="O70" s="15"/>
      <c r="P70" s="15"/>
      <c r="Q70" s="15"/>
      <c r="R70" s="15"/>
    </row>
    <row r="71" s="5" customFormat="1" spans="1:18">
      <c r="A71" s="15" t="s">
        <v>163</v>
      </c>
      <c r="B71" s="15" t="s">
        <v>164</v>
      </c>
      <c r="C71" s="15" t="s">
        <v>165</v>
      </c>
      <c r="D71" s="15" t="s">
        <v>166</v>
      </c>
      <c r="E71" s="15" t="s">
        <v>167</v>
      </c>
      <c r="F71" s="15" t="s">
        <v>168</v>
      </c>
      <c r="G71" s="15" t="s">
        <v>169</v>
      </c>
      <c r="J71" s="15"/>
      <c r="M71" s="15"/>
      <c r="N71" s="15"/>
      <c r="O71" s="15"/>
      <c r="P71" s="15"/>
      <c r="Q71" s="15"/>
      <c r="R71" s="15"/>
    </row>
    <row r="72" s="5" customFormat="1" spans="1:18">
      <c r="A72" s="15" t="s">
        <v>170</v>
      </c>
      <c r="B72" s="15" t="s">
        <v>171</v>
      </c>
      <c r="C72" s="15" t="s">
        <v>172</v>
      </c>
      <c r="D72" s="15" t="s">
        <v>173</v>
      </c>
      <c r="E72" s="15" t="s">
        <v>174</v>
      </c>
      <c r="F72" s="15" t="s">
        <v>175</v>
      </c>
      <c r="G72" s="15" t="s">
        <v>176</v>
      </c>
      <c r="J72" s="15"/>
      <c r="M72" s="15"/>
      <c r="N72" s="15"/>
      <c r="O72" s="15"/>
      <c r="P72" s="15"/>
      <c r="Q72" s="15"/>
      <c r="R72" s="15"/>
    </row>
    <row r="73" s="5" customFormat="1" spans="1:18">
      <c r="A73" s="15" t="s">
        <v>177</v>
      </c>
      <c r="B73" s="15" t="s">
        <v>178</v>
      </c>
      <c r="C73" s="15" t="s">
        <v>179</v>
      </c>
      <c r="D73" s="15" t="s">
        <v>180</v>
      </c>
      <c r="E73" s="15" t="s">
        <v>181</v>
      </c>
      <c r="F73" s="15" t="s">
        <v>182</v>
      </c>
      <c r="G73" s="15" t="s">
        <v>183</v>
      </c>
      <c r="J73" s="15"/>
      <c r="M73" s="15"/>
      <c r="N73" s="15"/>
      <c r="O73" s="15"/>
      <c r="P73" s="15"/>
      <c r="Q73" s="15"/>
      <c r="R73" s="15"/>
    </row>
    <row r="74" spans="1:7">
      <c r="A74" s="1" t="s">
        <v>184</v>
      </c>
      <c r="B74" s="1" t="s">
        <v>185</v>
      </c>
      <c r="C74" s="1" t="s">
        <v>186</v>
      </c>
      <c r="D74" s="1" t="s">
        <v>166</v>
      </c>
      <c r="E74" s="1" t="s">
        <v>187</v>
      </c>
      <c r="F74" s="1" t="s">
        <v>182</v>
      </c>
      <c r="G74" s="1" t="s">
        <v>188</v>
      </c>
    </row>
    <row r="75" spans="1:7">
      <c r="A75" s="1" t="s">
        <v>189</v>
      </c>
      <c r="B75" s="1" t="s">
        <v>190</v>
      </c>
      <c r="C75" s="1" t="s">
        <v>191</v>
      </c>
      <c r="D75" s="1" t="s">
        <v>192</v>
      </c>
      <c r="E75" s="1" t="s">
        <v>193</v>
      </c>
      <c r="F75" s="1" t="s">
        <v>194</v>
      </c>
      <c r="G75" s="1" t="s">
        <v>195</v>
      </c>
    </row>
    <row r="76" spans="1:7">
      <c r="A76" s="1" t="s">
        <v>196</v>
      </c>
      <c r="B76" s="1" t="s">
        <v>197</v>
      </c>
      <c r="C76" s="1" t="s">
        <v>198</v>
      </c>
      <c r="D76" s="1" t="s">
        <v>199</v>
      </c>
      <c r="E76" s="1" t="s">
        <v>200</v>
      </c>
      <c r="F76" s="1" t="s">
        <v>160</v>
      </c>
      <c r="G76" s="1" t="s">
        <v>201</v>
      </c>
    </row>
    <row r="77" spans="1:7">
      <c r="A77" s="1"/>
      <c r="B77" s="1" t="s">
        <v>202</v>
      </c>
      <c r="E77" s="1" t="s">
        <v>203</v>
      </c>
      <c r="F77" s="1"/>
      <c r="G77" s="1"/>
    </row>
    <row r="79" spans="1:8">
      <c r="A79" t="s">
        <v>204</v>
      </c>
      <c r="E79" s="1"/>
      <c r="H79">
        <v>5</v>
      </c>
    </row>
    <row r="80" spans="2:9">
      <c r="B80" s="1" t="s">
        <v>205</v>
      </c>
      <c r="C80" s="1" t="s">
        <v>11</v>
      </c>
      <c r="D80" s="1" t="s">
        <v>13</v>
      </c>
      <c r="H80" t="s">
        <v>206</v>
      </c>
      <c r="I80" t="s">
        <v>207</v>
      </c>
    </row>
    <row r="81" spans="1:10">
      <c r="A81" s="16">
        <v>1</v>
      </c>
      <c r="B81" s="1" t="s">
        <v>159</v>
      </c>
      <c r="C81" s="1" t="s">
        <v>25</v>
      </c>
      <c r="D81" s="13" t="s">
        <v>208</v>
      </c>
      <c r="H81">
        <v>11</v>
      </c>
      <c r="I81" s="17">
        <v>13</v>
      </c>
      <c r="J81" s="1">
        <v>6</v>
      </c>
    </row>
    <row r="82" spans="1:4">
      <c r="A82" s="16">
        <v>2</v>
      </c>
      <c r="B82" s="1" t="s">
        <v>180</v>
      </c>
      <c r="C82" s="1" t="s">
        <v>25</v>
      </c>
      <c r="D82" s="13" t="s">
        <v>209</v>
      </c>
    </row>
    <row r="83" spans="1:4">
      <c r="A83" s="16">
        <v>3</v>
      </c>
      <c r="B83" s="1" t="s">
        <v>166</v>
      </c>
      <c r="C83" s="1" t="s">
        <v>25</v>
      </c>
      <c r="D83" s="13" t="s">
        <v>210</v>
      </c>
    </row>
    <row r="84" spans="1:4">
      <c r="A84" s="16">
        <v>4</v>
      </c>
      <c r="B84" s="1" t="s">
        <v>173</v>
      </c>
      <c r="C84" s="1" t="s">
        <v>25</v>
      </c>
      <c r="D84" s="13" t="s">
        <v>211</v>
      </c>
    </row>
    <row r="85" spans="1:8">
      <c r="A85" s="16">
        <v>5</v>
      </c>
      <c r="B85" s="1" t="s">
        <v>181</v>
      </c>
      <c r="C85" s="1" t="s">
        <v>25</v>
      </c>
      <c r="D85" s="13" t="s">
        <v>212</v>
      </c>
      <c r="G85" t="s">
        <v>213</v>
      </c>
      <c r="H85" t="s">
        <v>214</v>
      </c>
    </row>
    <row r="86" spans="1:17">
      <c r="A86" s="16">
        <v>6</v>
      </c>
      <c r="B86" s="1" t="s">
        <v>167</v>
      </c>
      <c r="C86" s="1" t="s">
        <v>25</v>
      </c>
      <c r="D86" s="13" t="s">
        <v>215</v>
      </c>
      <c r="G86">
        <v>8</v>
      </c>
      <c r="H86">
        <v>27</v>
      </c>
      <c r="I86">
        <v>1</v>
      </c>
      <c r="J86" s="1">
        <v>12</v>
      </c>
      <c r="K86">
        <v>10</v>
      </c>
      <c r="M86" s="1">
        <v>1</v>
      </c>
      <c r="N86" s="1">
        <v>401</v>
      </c>
      <c r="O86">
        <v>10</v>
      </c>
      <c r="P86" s="1">
        <v>1.5</v>
      </c>
      <c r="Q86" s="1" t="str">
        <f>_xlfn.TEXTJOIN(",",TRUE,M86:P86)</f>
        <v>1,401,10,1.5</v>
      </c>
    </row>
    <row r="87" spans="1:17">
      <c r="A87" s="16">
        <v>7</v>
      </c>
      <c r="B87" s="1" t="s">
        <v>174</v>
      </c>
      <c r="C87" s="1" t="s">
        <v>25</v>
      </c>
      <c r="D87" s="13" t="s">
        <v>216</v>
      </c>
      <c r="G87">
        <v>6</v>
      </c>
      <c r="I87">
        <v>2</v>
      </c>
      <c r="J87" s="1">
        <v>18</v>
      </c>
      <c r="K87">
        <v>20</v>
      </c>
      <c r="M87" s="1">
        <v>2</v>
      </c>
      <c r="N87" s="1">
        <f>N86</f>
        <v>401</v>
      </c>
      <c r="O87">
        <v>11</v>
      </c>
      <c r="P87" s="1">
        <v>1.5</v>
      </c>
      <c r="Q87" s="1" t="str">
        <f t="shared" ref="Q87:Q110" si="0">_xlfn.TEXTJOIN(",",TRUE,M87:P87)</f>
        <v>2,401,11,1.5</v>
      </c>
    </row>
    <row r="88" spans="1:17">
      <c r="A88" s="16">
        <v>8</v>
      </c>
      <c r="B88" s="1" t="s">
        <v>161</v>
      </c>
      <c r="C88" s="1" t="s">
        <v>18</v>
      </c>
      <c r="D88" s="13" t="s">
        <v>217</v>
      </c>
      <c r="I88">
        <v>3</v>
      </c>
      <c r="J88" s="1">
        <v>27</v>
      </c>
      <c r="K88">
        <v>25</v>
      </c>
      <c r="M88" s="1">
        <v>3</v>
      </c>
      <c r="N88" s="1">
        <f t="shared" ref="N88:N110" si="1">N87</f>
        <v>401</v>
      </c>
      <c r="O88">
        <v>12</v>
      </c>
      <c r="P88" s="1">
        <v>1.5</v>
      </c>
      <c r="Q88" s="1" t="str">
        <f t="shared" si="0"/>
        <v>3,401,12,1.5</v>
      </c>
    </row>
    <row r="89" spans="1:17">
      <c r="A89" s="16">
        <v>9</v>
      </c>
      <c r="B89" s="1" t="s">
        <v>182</v>
      </c>
      <c r="C89" s="1" t="s">
        <v>18</v>
      </c>
      <c r="D89" s="13" t="s">
        <v>218</v>
      </c>
      <c r="I89">
        <v>4</v>
      </c>
      <c r="J89" s="1">
        <v>40</v>
      </c>
      <c r="K89">
        <v>40</v>
      </c>
      <c r="M89" s="1">
        <v>4</v>
      </c>
      <c r="N89" s="1">
        <f t="shared" si="1"/>
        <v>401</v>
      </c>
      <c r="O89">
        <v>13</v>
      </c>
      <c r="P89" s="1">
        <v>1.5</v>
      </c>
      <c r="Q89" s="1" t="str">
        <f t="shared" si="0"/>
        <v>4,401,13,1.5</v>
      </c>
    </row>
    <row r="90" spans="1:17">
      <c r="A90" s="16">
        <v>10</v>
      </c>
      <c r="B90" s="1" t="s">
        <v>160</v>
      </c>
      <c r="C90" s="1" t="s">
        <v>18</v>
      </c>
      <c r="D90" s="13" t="s">
        <v>219</v>
      </c>
      <c r="I90">
        <v>5</v>
      </c>
      <c r="J90" s="1">
        <v>60</v>
      </c>
      <c r="M90" s="1">
        <v>5</v>
      </c>
      <c r="N90" s="1">
        <f t="shared" si="1"/>
        <v>401</v>
      </c>
      <c r="O90">
        <v>15</v>
      </c>
      <c r="P90" s="1">
        <v>1.5</v>
      </c>
      <c r="Q90" s="1" t="str">
        <f t="shared" si="0"/>
        <v>5,401,15,1.5</v>
      </c>
    </row>
    <row r="91" spans="1:17">
      <c r="A91" s="16">
        <v>11</v>
      </c>
      <c r="B91" s="1" t="s">
        <v>175</v>
      </c>
      <c r="C91" s="1" t="s">
        <v>18</v>
      </c>
      <c r="D91" s="13" t="s">
        <v>220</v>
      </c>
      <c r="H91" t="s">
        <v>221</v>
      </c>
      <c r="I91">
        <v>6</v>
      </c>
      <c r="J91" s="1">
        <v>90</v>
      </c>
      <c r="M91" s="1">
        <v>6</v>
      </c>
      <c r="N91" s="1">
        <f t="shared" si="1"/>
        <v>401</v>
      </c>
      <c r="O91">
        <v>16</v>
      </c>
      <c r="P91" s="1">
        <v>1.5</v>
      </c>
      <c r="Q91" s="1" t="str">
        <f t="shared" si="0"/>
        <v>6,401,16,1.5</v>
      </c>
    </row>
    <row r="92" spans="1:17">
      <c r="A92" s="16">
        <v>12</v>
      </c>
      <c r="B92" s="1" t="s">
        <v>203</v>
      </c>
      <c r="D92" s="13" t="s">
        <v>222</v>
      </c>
      <c r="H92">
        <v>11</v>
      </c>
      <c r="I92">
        <v>7</v>
      </c>
      <c r="J92" s="1">
        <v>120</v>
      </c>
      <c r="M92" s="1">
        <v>7</v>
      </c>
      <c r="N92" s="1">
        <f t="shared" si="1"/>
        <v>401</v>
      </c>
      <c r="O92">
        <v>18</v>
      </c>
      <c r="P92" s="1">
        <v>1.5</v>
      </c>
      <c r="Q92" s="1" t="str">
        <f t="shared" si="0"/>
        <v>7,401,18,1.5</v>
      </c>
    </row>
    <row r="93" spans="1:17">
      <c r="A93" s="16">
        <v>13</v>
      </c>
      <c r="B93" s="1" t="s">
        <v>168</v>
      </c>
      <c r="C93" s="1" t="s">
        <v>18</v>
      </c>
      <c r="D93" s="13" t="s">
        <v>223</v>
      </c>
      <c r="I93">
        <v>8</v>
      </c>
      <c r="J93" s="1">
        <v>180</v>
      </c>
      <c r="M93" s="1">
        <v>8</v>
      </c>
      <c r="N93" s="1">
        <f t="shared" si="1"/>
        <v>401</v>
      </c>
      <c r="O93">
        <v>19</v>
      </c>
      <c r="P93" s="1">
        <v>1.5</v>
      </c>
      <c r="Q93" s="1" t="str">
        <f t="shared" si="0"/>
        <v>8,401,19,1.5</v>
      </c>
    </row>
    <row r="94" spans="1:17">
      <c r="A94" s="1">
        <v>14</v>
      </c>
      <c r="B94" s="1" t="s">
        <v>199</v>
      </c>
      <c r="C94" s="1" t="s">
        <v>25</v>
      </c>
      <c r="D94" s="13" t="s">
        <v>224</v>
      </c>
      <c r="I94">
        <v>9</v>
      </c>
      <c r="J94" s="1">
        <v>270</v>
      </c>
      <c r="M94" s="1">
        <v>9</v>
      </c>
      <c r="N94" s="1">
        <f t="shared" si="1"/>
        <v>401</v>
      </c>
      <c r="O94">
        <v>21</v>
      </c>
      <c r="P94" s="1">
        <v>1.5</v>
      </c>
      <c r="Q94" s="1" t="str">
        <f t="shared" si="0"/>
        <v>9,401,21,1.5</v>
      </c>
    </row>
    <row r="95" spans="1:17">
      <c r="A95" s="1">
        <v>15</v>
      </c>
      <c r="B95" s="1" t="s">
        <v>192</v>
      </c>
      <c r="C95" s="1" t="s">
        <v>25</v>
      </c>
      <c r="D95" s="13" t="s">
        <v>225</v>
      </c>
      <c r="H95" t="s">
        <v>226</v>
      </c>
      <c r="I95">
        <v>10</v>
      </c>
      <c r="J95" s="1">
        <v>405</v>
      </c>
      <c r="M95" s="1">
        <v>10</v>
      </c>
      <c r="N95" s="1">
        <f t="shared" si="1"/>
        <v>401</v>
      </c>
      <c r="O95">
        <v>24</v>
      </c>
      <c r="P95" s="1">
        <v>1.5</v>
      </c>
      <c r="Q95" s="1" t="str">
        <f t="shared" si="0"/>
        <v>10,401,24,1.5</v>
      </c>
    </row>
    <row r="96" spans="1:17">
      <c r="A96" s="1">
        <v>16</v>
      </c>
      <c r="B96" s="1" t="s">
        <v>200</v>
      </c>
      <c r="C96" s="1" t="s">
        <v>18</v>
      </c>
      <c r="D96" s="13" t="s">
        <v>227</v>
      </c>
      <c r="H96">
        <v>11</v>
      </c>
      <c r="I96">
        <v>11</v>
      </c>
      <c r="J96" s="1">
        <v>603</v>
      </c>
      <c r="M96" s="1">
        <v>11</v>
      </c>
      <c r="N96" s="1">
        <f t="shared" si="1"/>
        <v>401</v>
      </c>
      <c r="O96">
        <v>26</v>
      </c>
      <c r="P96" s="1">
        <v>1.5</v>
      </c>
      <c r="Q96" s="1" t="str">
        <f t="shared" si="0"/>
        <v>11,401,26,1.5</v>
      </c>
    </row>
    <row r="97" spans="1:17">
      <c r="A97" s="1">
        <v>17</v>
      </c>
      <c r="B97" s="1" t="s">
        <v>187</v>
      </c>
      <c r="C97" s="1" t="s">
        <v>18</v>
      </c>
      <c r="D97" s="13" t="s">
        <v>228</v>
      </c>
      <c r="I97">
        <v>12</v>
      </c>
      <c r="J97" s="1">
        <v>902</v>
      </c>
      <c r="M97" s="1">
        <v>12</v>
      </c>
      <c r="N97" s="1">
        <f t="shared" si="1"/>
        <v>401</v>
      </c>
      <c r="O97">
        <v>29</v>
      </c>
      <c r="P97" s="1">
        <v>1.5</v>
      </c>
      <c r="Q97" s="1" t="str">
        <f t="shared" si="0"/>
        <v>12,401,29,1.5</v>
      </c>
    </row>
    <row r="98" spans="1:17">
      <c r="A98" s="1">
        <v>18</v>
      </c>
      <c r="B98" s="1" t="s">
        <v>193</v>
      </c>
      <c r="C98" s="1" t="s">
        <v>18</v>
      </c>
      <c r="D98" s="13" t="s">
        <v>229</v>
      </c>
      <c r="I98">
        <v>13</v>
      </c>
      <c r="J98" s="1">
        <v>1201</v>
      </c>
      <c r="M98" s="1">
        <v>13</v>
      </c>
      <c r="N98" s="1">
        <f t="shared" si="1"/>
        <v>401</v>
      </c>
      <c r="O98">
        <v>30</v>
      </c>
      <c r="P98" s="1">
        <v>1.5</v>
      </c>
      <c r="Q98" s="1" t="str">
        <f t="shared" si="0"/>
        <v>13,401,30,1.5</v>
      </c>
    </row>
    <row r="99" spans="1:17">
      <c r="A99" s="1">
        <v>19</v>
      </c>
      <c r="B99" s="1" t="s">
        <v>194</v>
      </c>
      <c r="C99" s="1" t="s">
        <v>18</v>
      </c>
      <c r="D99" s="13" t="s">
        <v>230</v>
      </c>
      <c r="I99">
        <v>14</v>
      </c>
      <c r="J99" s="1">
        <v>1800</v>
      </c>
      <c r="M99" s="1">
        <v>14</v>
      </c>
      <c r="N99" s="1">
        <f t="shared" si="1"/>
        <v>401</v>
      </c>
      <c r="O99">
        <v>35</v>
      </c>
      <c r="P99" s="1">
        <v>1.5</v>
      </c>
      <c r="Q99" s="1" t="str">
        <f t="shared" si="0"/>
        <v>14,401,35,1.5</v>
      </c>
    </row>
    <row r="100" spans="8:17">
      <c r="H100" t="s">
        <v>231</v>
      </c>
      <c r="I100">
        <v>15</v>
      </c>
      <c r="J100" s="1">
        <v>2700</v>
      </c>
      <c r="M100" s="1">
        <v>15</v>
      </c>
      <c r="N100" s="1">
        <f t="shared" si="1"/>
        <v>401</v>
      </c>
      <c r="O100">
        <v>38</v>
      </c>
      <c r="P100" s="1">
        <v>1.5</v>
      </c>
      <c r="Q100" s="1" t="str">
        <f t="shared" si="0"/>
        <v>15,401,38,1.5</v>
      </c>
    </row>
    <row r="101" spans="2:17">
      <c r="B101" s="1" t="s">
        <v>232</v>
      </c>
      <c r="H101">
        <v>29.4</v>
      </c>
      <c r="I101">
        <v>16</v>
      </c>
      <c r="J101" s="1">
        <v>4050</v>
      </c>
      <c r="M101" s="1">
        <v>16</v>
      </c>
      <c r="N101" s="1">
        <f t="shared" si="1"/>
        <v>401</v>
      </c>
      <c r="O101">
        <v>42</v>
      </c>
      <c r="P101" s="1">
        <v>1.5</v>
      </c>
      <c r="Q101" s="1" t="str">
        <f t="shared" si="0"/>
        <v>16,401,42,1.5</v>
      </c>
    </row>
    <row r="102" spans="2:17">
      <c r="B102" s="1" t="s">
        <v>233</v>
      </c>
      <c r="I102">
        <v>17</v>
      </c>
      <c r="M102" s="1">
        <v>17</v>
      </c>
      <c r="N102" s="1">
        <f t="shared" si="1"/>
        <v>401</v>
      </c>
      <c r="O102">
        <v>45</v>
      </c>
      <c r="P102" s="1">
        <v>1.5</v>
      </c>
      <c r="Q102" s="1" t="str">
        <f t="shared" si="0"/>
        <v>17,401,45,1.5</v>
      </c>
    </row>
    <row r="103" spans="2:17">
      <c r="B103" s="1" t="s">
        <v>234</v>
      </c>
      <c r="H103" t="s">
        <v>235</v>
      </c>
      <c r="I103">
        <v>18</v>
      </c>
      <c r="M103" s="1">
        <v>18</v>
      </c>
      <c r="N103" s="1">
        <f t="shared" si="1"/>
        <v>401</v>
      </c>
      <c r="O103">
        <v>50</v>
      </c>
      <c r="P103" s="1">
        <v>1.5</v>
      </c>
      <c r="Q103" s="1" t="str">
        <f t="shared" si="0"/>
        <v>18,401,50,1.5</v>
      </c>
    </row>
    <row r="104" spans="2:17">
      <c r="B104" s="1" t="s">
        <v>236</v>
      </c>
      <c r="H104">
        <v>17</v>
      </c>
      <c r="I104">
        <v>19</v>
      </c>
      <c r="M104" s="1">
        <v>19</v>
      </c>
      <c r="N104" s="1">
        <f t="shared" si="1"/>
        <v>401</v>
      </c>
      <c r="O104">
        <v>50</v>
      </c>
      <c r="P104" s="1">
        <v>1.5</v>
      </c>
      <c r="Q104" s="1" t="str">
        <f t="shared" si="0"/>
        <v>19,401,50,1.5</v>
      </c>
    </row>
    <row r="105" spans="9:17">
      <c r="I105">
        <v>20</v>
      </c>
      <c r="M105" s="1">
        <v>20</v>
      </c>
      <c r="N105" s="1">
        <f t="shared" si="1"/>
        <v>401</v>
      </c>
      <c r="O105">
        <v>50</v>
      </c>
      <c r="P105" s="1">
        <v>1.5</v>
      </c>
      <c r="Q105" s="1" t="str">
        <f t="shared" si="0"/>
        <v>20,401,50,1.5</v>
      </c>
    </row>
    <row r="106" spans="2:17">
      <c r="B106" s="1" t="s">
        <v>237</v>
      </c>
      <c r="M106" s="1">
        <v>21</v>
      </c>
      <c r="N106" s="1">
        <f t="shared" si="1"/>
        <v>401</v>
      </c>
      <c r="O106">
        <v>50</v>
      </c>
      <c r="P106" s="1">
        <v>1.5</v>
      </c>
      <c r="Q106" s="1" t="str">
        <f t="shared" si="0"/>
        <v>21,401,50,1.5</v>
      </c>
    </row>
    <row r="107" spans="13:17">
      <c r="M107" s="1">
        <v>22</v>
      </c>
      <c r="N107" s="1">
        <f t="shared" si="1"/>
        <v>401</v>
      </c>
      <c r="O107">
        <v>50</v>
      </c>
      <c r="P107" s="1">
        <v>1.5</v>
      </c>
      <c r="Q107" s="1" t="str">
        <f t="shared" si="0"/>
        <v>22,401,50,1.5</v>
      </c>
    </row>
    <row r="108" spans="13:17">
      <c r="M108" s="1">
        <v>23</v>
      </c>
      <c r="N108" s="1">
        <f t="shared" si="1"/>
        <v>401</v>
      </c>
      <c r="O108">
        <v>50</v>
      </c>
      <c r="P108" s="1">
        <v>1.5</v>
      </c>
      <c r="Q108" s="1" t="str">
        <f t="shared" si="0"/>
        <v>23,401,50,1.5</v>
      </c>
    </row>
    <row r="109" spans="4:17">
      <c r="D109" s="13" t="s">
        <v>238</v>
      </c>
      <c r="M109" s="1">
        <v>24</v>
      </c>
      <c r="N109" s="1">
        <f t="shared" si="1"/>
        <v>401</v>
      </c>
      <c r="O109">
        <v>50</v>
      </c>
      <c r="P109" s="1">
        <v>1.5</v>
      </c>
      <c r="Q109" s="1" t="str">
        <f t="shared" si="0"/>
        <v>24,401,50,1.5</v>
      </c>
    </row>
    <row r="110" spans="3:17">
      <c r="C110" s="1" t="s">
        <v>239</v>
      </c>
      <c r="D110" s="13" t="s">
        <v>240</v>
      </c>
      <c r="M110" s="1">
        <v>25</v>
      </c>
      <c r="N110" s="1">
        <f t="shared" si="1"/>
        <v>401</v>
      </c>
      <c r="O110">
        <v>50</v>
      </c>
      <c r="P110" s="1">
        <v>1.5</v>
      </c>
      <c r="Q110" s="1" t="str">
        <f t="shared" si="0"/>
        <v>25,401,50,1.5</v>
      </c>
    </row>
    <row r="111" spans="3:17">
      <c r="C111" s="1" t="s">
        <v>33</v>
      </c>
      <c r="D111" s="13" t="s">
        <v>241</v>
      </c>
      <c r="E111" s="1"/>
      <c r="F111" s="1"/>
      <c r="Q111" s="1" t="str">
        <f>_xlfn.TEXTJOIN("|",TRUE,Q86:Q110)</f>
        <v>1,401,10,1.5|2,401,11,1.5|3,401,12,1.5|4,401,13,1.5|5,401,15,1.5|6,401,16,1.5|7,401,18,1.5|8,401,19,1.5|9,401,21,1.5|10,401,24,1.5|11,401,26,1.5|12,401,29,1.5|13,401,30,1.5|14,401,35,1.5|15,401,38,1.5|16,401,42,1.5|17,401,45,1.5|18,401,50,1.5|19,401,50,1.5|20,401,50,1.5|21,401,50,1.5|22,401,50,1.5|23,401,50,1.5|24,401,50,1.5|25,401,50,1.5</v>
      </c>
    </row>
    <row r="112" spans="3:6">
      <c r="C112" s="1" t="s">
        <v>49</v>
      </c>
      <c r="D112" s="13" t="s">
        <v>242</v>
      </c>
      <c r="E112" s="1"/>
      <c r="F112" s="1"/>
    </row>
    <row r="113" spans="3:6">
      <c r="C113" s="1" t="s">
        <v>72</v>
      </c>
      <c r="D113" s="13" t="s">
        <v>243</v>
      </c>
      <c r="E113" s="1"/>
      <c r="F113" s="1"/>
    </row>
    <row r="114" spans="3:4">
      <c r="C114" s="1" t="s">
        <v>244</v>
      </c>
      <c r="D114" s="13" t="s">
        <v>245</v>
      </c>
    </row>
    <row r="117" spans="5:6">
      <c r="E117" s="1"/>
      <c r="F117" s="1"/>
    </row>
    <row r="118" spans="5:6">
      <c r="E118" s="1"/>
      <c r="F118" s="1"/>
    </row>
    <row r="119" spans="5:6">
      <c r="E119" s="1"/>
      <c r="F119" s="1"/>
    </row>
    <row r="120" spans="5:6">
      <c r="E120" s="1"/>
      <c r="F120" s="1"/>
    </row>
    <row r="121" spans="5:6">
      <c r="E121" s="1"/>
      <c r="F121" s="1"/>
    </row>
    <row r="122" spans="4:4">
      <c r="D122" s="1" t="s">
        <v>246</v>
      </c>
    </row>
    <row r="123" spans="4:7">
      <c r="D123" s="1" t="s">
        <v>247</v>
      </c>
      <c r="E123">
        <v>10</v>
      </c>
      <c r="F123">
        <v>10</v>
      </c>
      <c r="G123">
        <v>8</v>
      </c>
    </row>
    <row r="124" spans="5:7">
      <c r="E124">
        <v>35</v>
      </c>
      <c r="F124">
        <v>25</v>
      </c>
      <c r="G124">
        <v>15</v>
      </c>
    </row>
    <row r="125" spans="5:6">
      <c r="E125">
        <v>75</v>
      </c>
      <c r="F125">
        <v>40</v>
      </c>
    </row>
    <row r="126" spans="5:6">
      <c r="E126">
        <v>133</v>
      </c>
      <c r="F126">
        <v>60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4"/>
  <sheetViews>
    <sheetView workbookViewId="0">
      <selection activeCell="A48" sqref="$A48:$XFD48"/>
    </sheetView>
  </sheetViews>
  <sheetFormatPr defaultColWidth="8.88888888888889" defaultRowHeight="14.4"/>
  <cols>
    <col min="1" max="1" width="10" style="1" customWidth="1"/>
    <col min="2" max="2" width="10.1388888888889" customWidth="1"/>
    <col min="3" max="3" width="11.1111111111111" customWidth="1"/>
    <col min="4" max="4" width="11.9444444444444" customWidth="1"/>
    <col min="5" max="5" width="14.3055555555556" customWidth="1"/>
    <col min="6" max="6" width="14.7222222222222" style="1" customWidth="1"/>
    <col min="7" max="7" width="16.1111111111111" style="1" customWidth="1"/>
    <col min="8" max="8" width="14.7222222222222" customWidth="1"/>
    <col min="9" max="9" width="17.0833333333333" style="1" customWidth="1"/>
    <col min="10" max="10" width="15.1388888888889" customWidth="1"/>
    <col min="11" max="11" width="14.0277777777778" customWidth="1"/>
    <col min="12" max="12" width="11.6666666666667" customWidth="1"/>
    <col min="13" max="13" width="12.0833333333333" customWidth="1"/>
    <col min="14" max="14" width="11.7777777777778" style="1"/>
    <col min="15" max="15" width="11.8055555555556" style="1" customWidth="1"/>
    <col min="17" max="17" width="9.66666666666667"/>
    <col min="18" max="18" width="11.7777777777778"/>
    <col min="19" max="19" width="12.8888888888889"/>
    <col min="20" max="20" width="11.7777777777778"/>
  </cols>
  <sheetData>
    <row r="1" spans="1:16">
      <c r="A1" s="3" t="s">
        <v>248</v>
      </c>
      <c r="B1" s="3" t="s">
        <v>249</v>
      </c>
      <c r="C1" s="3" t="s">
        <v>250</v>
      </c>
      <c r="D1" s="3" t="s">
        <v>251</v>
      </c>
      <c r="E1" s="3" t="s">
        <v>11</v>
      </c>
      <c r="F1" s="3" t="s">
        <v>251</v>
      </c>
      <c r="G1" s="3" t="s">
        <v>248</v>
      </c>
      <c r="H1" s="3" t="s">
        <v>251</v>
      </c>
      <c r="I1" s="1" t="s">
        <v>252</v>
      </c>
      <c r="J1" s="3" t="s">
        <v>253</v>
      </c>
      <c r="K1" s="3" t="s">
        <v>254</v>
      </c>
      <c r="N1" s="3"/>
      <c r="O1" s="3" t="s">
        <v>255</v>
      </c>
      <c r="P1" s="3" t="s">
        <v>256</v>
      </c>
    </row>
    <row r="2" spans="1:20">
      <c r="A2" s="3">
        <v>1</v>
      </c>
      <c r="B2" s="3" t="s">
        <v>23</v>
      </c>
      <c r="C2" s="3">
        <v>1</v>
      </c>
      <c r="D2" s="3">
        <v>1</v>
      </c>
      <c r="E2" s="3" t="s">
        <v>257</v>
      </c>
      <c r="F2" s="3">
        <v>1</v>
      </c>
      <c r="G2" s="3" t="s">
        <v>258</v>
      </c>
      <c r="H2" s="3">
        <v>1</v>
      </c>
      <c r="I2" s="1">
        <v>30</v>
      </c>
      <c r="J2" s="3">
        <v>1</v>
      </c>
      <c r="K2" s="3">
        <v>1</v>
      </c>
      <c r="N2" s="3">
        <v>1</v>
      </c>
      <c r="O2" s="3">
        <v>1</v>
      </c>
      <c r="P2" s="3">
        <v>1</v>
      </c>
      <c r="R2">
        <f>1/E16</f>
        <v>1.25</v>
      </c>
      <c r="S2">
        <f>1/R2</f>
        <v>0.8</v>
      </c>
      <c r="T2">
        <v>0.8</v>
      </c>
    </row>
    <row r="3" spans="1:20">
      <c r="A3" s="3">
        <v>2</v>
      </c>
      <c r="B3" s="3" t="s">
        <v>34</v>
      </c>
      <c r="C3" s="3">
        <v>2</v>
      </c>
      <c r="D3" s="3">
        <v>1.5</v>
      </c>
      <c r="E3" s="3" t="s">
        <v>25</v>
      </c>
      <c r="F3" s="3">
        <v>5</v>
      </c>
      <c r="G3" s="3" t="s">
        <v>259</v>
      </c>
      <c r="H3" s="3">
        <v>3</v>
      </c>
      <c r="J3" s="3">
        <v>2</v>
      </c>
      <c r="K3" s="3">
        <v>1.5</v>
      </c>
      <c r="N3" s="3">
        <v>2</v>
      </c>
      <c r="O3" s="3">
        <v>1.5</v>
      </c>
      <c r="P3" s="3">
        <f>P2*1.3</f>
        <v>1.3</v>
      </c>
      <c r="R3">
        <f>R2*1.3</f>
        <v>1.625</v>
      </c>
      <c r="S3">
        <f>1/R3</f>
        <v>0.615384615384615</v>
      </c>
      <c r="T3">
        <v>0.62</v>
      </c>
    </row>
    <row r="4" spans="1:20">
      <c r="A4" s="3">
        <v>3</v>
      </c>
      <c r="B4" s="3" t="s">
        <v>16</v>
      </c>
      <c r="C4" s="3">
        <v>1.5</v>
      </c>
      <c r="D4" s="3">
        <v>2.25</v>
      </c>
      <c r="E4" s="3" t="s">
        <v>18</v>
      </c>
      <c r="F4" s="3">
        <v>10</v>
      </c>
      <c r="G4" s="3" t="s">
        <v>260</v>
      </c>
      <c r="H4" s="3">
        <v>3</v>
      </c>
      <c r="J4" s="3">
        <v>3</v>
      </c>
      <c r="K4" s="3">
        <f>K3*1.4</f>
        <v>2.1</v>
      </c>
      <c r="N4" s="3">
        <v>3</v>
      </c>
      <c r="O4" s="3">
        <f>O3*1.4</f>
        <v>2.1</v>
      </c>
      <c r="P4" s="3">
        <f>P3*1.2</f>
        <v>1.56</v>
      </c>
      <c r="R4">
        <f>R3*1.2</f>
        <v>1.95</v>
      </c>
      <c r="S4">
        <f>1/R4</f>
        <v>0.512820512820513</v>
      </c>
      <c r="T4">
        <v>0.51</v>
      </c>
    </row>
    <row r="5" spans="1:20">
      <c r="A5" s="3">
        <v>4</v>
      </c>
      <c r="B5" s="3" t="s">
        <v>55</v>
      </c>
      <c r="C5" s="3">
        <v>1</v>
      </c>
      <c r="D5" s="3">
        <v>0.7</v>
      </c>
      <c r="J5" s="3">
        <v>4</v>
      </c>
      <c r="K5" s="3">
        <f>K4*1.3</f>
        <v>2.73</v>
      </c>
      <c r="N5" s="3">
        <v>4</v>
      </c>
      <c r="O5" s="3">
        <f>O4*1.3</f>
        <v>2.73</v>
      </c>
      <c r="P5" s="3">
        <f>P4*1.15</f>
        <v>1.794</v>
      </c>
      <c r="R5">
        <f>R4*1.15</f>
        <v>2.2425</v>
      </c>
      <c r="S5">
        <f>1/R5</f>
        <v>0.445930880713489</v>
      </c>
      <c r="T5">
        <v>0.45</v>
      </c>
    </row>
    <row r="6" spans="2:20">
      <c r="B6" s="1"/>
      <c r="J6" s="3">
        <v>5</v>
      </c>
      <c r="K6" s="3">
        <f>K5*1.2</f>
        <v>3.276</v>
      </c>
      <c r="N6" s="3">
        <v>5</v>
      </c>
      <c r="O6" s="3">
        <f>O5*1.2</f>
        <v>3.276</v>
      </c>
      <c r="P6" s="3">
        <f>P5*1.1</f>
        <v>1.9734</v>
      </c>
      <c r="R6">
        <f>R5*1.1</f>
        <v>2.46675</v>
      </c>
      <c r="S6">
        <f>1/R6</f>
        <v>0.405391709739536</v>
      </c>
      <c r="T6">
        <v>0.41</v>
      </c>
    </row>
    <row r="7" spans="2:11">
      <c r="B7" s="1"/>
      <c r="J7" s="1"/>
      <c r="K7" s="1"/>
    </row>
    <row r="8" spans="2:11">
      <c r="B8" s="1"/>
      <c r="J8" s="1"/>
      <c r="K8" s="1"/>
    </row>
    <row r="9" spans="1:20">
      <c r="A9" s="1" t="s">
        <v>261</v>
      </c>
      <c r="B9" s="1" t="s">
        <v>205</v>
      </c>
      <c r="C9" s="1" t="s">
        <v>11</v>
      </c>
      <c r="D9" s="1" t="s">
        <v>248</v>
      </c>
      <c r="E9" s="1" t="s">
        <v>262</v>
      </c>
      <c r="F9" s="1" t="s">
        <v>263</v>
      </c>
      <c r="G9" s="1" t="s">
        <v>264</v>
      </c>
      <c r="H9" s="1" t="s">
        <v>265</v>
      </c>
      <c r="I9" s="1" t="s">
        <v>266</v>
      </c>
      <c r="J9" s="1" t="s">
        <v>267</v>
      </c>
      <c r="K9" s="1" t="s">
        <v>268</v>
      </c>
      <c r="L9" s="1" t="s">
        <v>269</v>
      </c>
      <c r="M9" s="1" t="s">
        <v>270</v>
      </c>
      <c r="N9" s="1" t="s">
        <v>271</v>
      </c>
      <c r="P9" s="1" t="s">
        <v>272</v>
      </c>
      <c r="Q9" s="1" t="s">
        <v>273</v>
      </c>
      <c r="R9" s="1" t="s">
        <v>274</v>
      </c>
      <c r="S9" s="1" t="s">
        <v>275</v>
      </c>
      <c r="T9" s="1" t="s">
        <v>276</v>
      </c>
    </row>
    <row r="10" spans="1:20">
      <c r="A10" s="1">
        <v>1</v>
      </c>
      <c r="B10" s="1" t="s">
        <v>23</v>
      </c>
      <c r="C10" s="1" t="s">
        <v>257</v>
      </c>
      <c r="D10" s="1" t="s">
        <v>23</v>
      </c>
      <c r="E10" s="1">
        <v>0.8</v>
      </c>
      <c r="F10" s="1">
        <v>1</v>
      </c>
      <c r="G10" s="1">
        <v>1</v>
      </c>
      <c r="H10" s="1">
        <v>3</v>
      </c>
      <c r="I10" s="1">
        <f>ROUND((INDEX($F$2:$F$4,MATCH(C10,$E$2:$E$4,0)))*(INDEX($D$2:$D$5,MATCH(D10,$B$2:$B$5,0)))*$I$2/(E10*F10*G10*10),1)</f>
        <v>3.8</v>
      </c>
      <c r="J10" s="1">
        <f>H10*$K$2*(1/E10*$O$2)*F10*G10</f>
        <v>3.75</v>
      </c>
      <c r="K10" s="1">
        <f>H10*$K$3*(1/E10*$O$3)*F10*G10</f>
        <v>8.4375</v>
      </c>
      <c r="L10" s="1">
        <f>H10*$K$4*(1/E10*$O$4)*F10*G10</f>
        <v>16.5375</v>
      </c>
      <c r="M10" s="1">
        <f>H10*$K$5*(1/E10*$O$5)*F10*G10</f>
        <v>27.948375</v>
      </c>
      <c r="N10" s="1">
        <f>H10*$K$6*(1/E10*$O$6)*F10*G10</f>
        <v>40.24566</v>
      </c>
      <c r="P10" s="1">
        <f>J10/$F$10</f>
        <v>3.75</v>
      </c>
      <c r="Q10" s="1">
        <f>K10/F10</f>
        <v>8.4375</v>
      </c>
      <c r="R10" s="1">
        <f>L10/F10</f>
        <v>16.5375</v>
      </c>
      <c r="S10" s="1">
        <f>M10/F10</f>
        <v>27.948375</v>
      </c>
      <c r="T10" s="1">
        <f>N10/F10</f>
        <v>40.24566</v>
      </c>
    </row>
    <row r="11" spans="1:20">
      <c r="A11" s="1">
        <v>2</v>
      </c>
      <c r="B11" s="1" t="s">
        <v>34</v>
      </c>
      <c r="C11" s="1" t="s">
        <v>257</v>
      </c>
      <c r="D11" s="1" t="s">
        <v>34</v>
      </c>
      <c r="E11" s="1">
        <v>0.8</v>
      </c>
      <c r="F11" s="1">
        <v>2</v>
      </c>
      <c r="G11" s="1">
        <v>1</v>
      </c>
      <c r="H11" s="1">
        <v>2</v>
      </c>
      <c r="I11" s="1">
        <f>ROUND((INDEX($F$2:$F$4,MATCH(C11,$E$2:$E$4,0)))*(INDEX($D$2:$D$5,MATCH(D11,$B$2:$B$5,0)))*$I$2/(E11*F11*G11*10),1)</f>
        <v>2.8</v>
      </c>
      <c r="J11" s="1">
        <f>H11*$K$2*(1/E11*$O$2)*F11*G11</f>
        <v>5</v>
      </c>
      <c r="K11" s="1">
        <f>H11*$K$3*(1/E11*$O$3)*F11*G11</f>
        <v>11.25</v>
      </c>
      <c r="L11" s="1">
        <f>H11*$K$4*(1/E11*$O$4)*F11*G11</f>
        <v>22.05</v>
      </c>
      <c r="M11" s="1">
        <f>H11*$K$5*(1/E11*$O$5)*F11*G11</f>
        <v>37.2645</v>
      </c>
      <c r="N11" s="1">
        <f>H11*$K$6*(1/E11*$O$6)*F11*G11</f>
        <v>53.66088</v>
      </c>
      <c r="P11" s="1">
        <f>J11/F11</f>
        <v>2.5</v>
      </c>
      <c r="Q11" s="1">
        <f>K11/F11</f>
        <v>5.625</v>
      </c>
      <c r="R11" s="1">
        <f>L11/F11</f>
        <v>11.025</v>
      </c>
      <c r="S11" s="1">
        <f>M11/F11</f>
        <v>18.63225</v>
      </c>
      <c r="T11" s="1">
        <f>N11/F11</f>
        <v>26.83044</v>
      </c>
    </row>
    <row r="12" spans="1:20">
      <c r="A12" s="1">
        <v>3</v>
      </c>
      <c r="B12" s="1" t="s">
        <v>16</v>
      </c>
      <c r="C12" s="1" t="s">
        <v>257</v>
      </c>
      <c r="D12" s="1" t="s">
        <v>16</v>
      </c>
      <c r="E12" s="1">
        <v>0.8</v>
      </c>
      <c r="F12" s="1">
        <v>3</v>
      </c>
      <c r="G12" s="1">
        <v>1</v>
      </c>
      <c r="H12" s="1">
        <v>2</v>
      </c>
      <c r="I12" s="1">
        <f>ROUND((INDEX($F$2:$F$4,MATCH(C12,$E$2:$E$4,0)))*(INDEX($D$2:$D$5,MATCH(D12,$B$2:$B$5,0)))*$I$2/(E12*F12*G12*10),1)</f>
        <v>2.8</v>
      </c>
      <c r="J12" s="1">
        <f>H12*$K$2*(1/E12*$O$2)*F12*G12</f>
        <v>7.5</v>
      </c>
      <c r="K12" s="1">
        <f>H12*$K$3*(1/E12*$O$3)*F12*G12</f>
        <v>16.875</v>
      </c>
      <c r="L12" s="1">
        <f>H12*$K$4*(1/E12*$O$4)*F12*G12</f>
        <v>33.075</v>
      </c>
      <c r="M12" s="1">
        <f>H12*$K$5*(1/E12*$O$5)*F12*G12</f>
        <v>55.89675</v>
      </c>
      <c r="N12" s="1">
        <f>H12*$K$6*(1/E12*$O$6)*F12*G12</f>
        <v>80.49132</v>
      </c>
      <c r="P12" s="1">
        <f>J12/F12</f>
        <v>2.5</v>
      </c>
      <c r="Q12" s="1">
        <f>K12/F12</f>
        <v>5.625</v>
      </c>
      <c r="R12" s="1">
        <f>L12/F12</f>
        <v>11.025</v>
      </c>
      <c r="S12" s="1">
        <f>M12/F12</f>
        <v>18.63225</v>
      </c>
      <c r="T12" s="1">
        <f>N12/F12</f>
        <v>26.83044</v>
      </c>
    </row>
    <row r="13" spans="1:20">
      <c r="A13" s="1">
        <v>4</v>
      </c>
      <c r="B13" s="1" t="s">
        <v>55</v>
      </c>
      <c r="C13" s="1" t="s">
        <v>257</v>
      </c>
      <c r="D13" s="1" t="s">
        <v>55</v>
      </c>
      <c r="E13" s="1">
        <v>0.8</v>
      </c>
      <c r="F13" s="1">
        <v>1</v>
      </c>
      <c r="G13" s="1">
        <v>1</v>
      </c>
      <c r="H13" s="1">
        <v>2</v>
      </c>
      <c r="I13" s="1">
        <f>ROUND((INDEX($F$2:$F$4,MATCH(C13,$E$2:$E$4,0)))*(INDEX($D$2:$D$5,MATCH(D13,$B$2:$B$5,0)))*$I$2/(E13*F13*G13*10),1)</f>
        <v>2.6</v>
      </c>
      <c r="J13" s="1">
        <f>H13*$K$2*(1/E13*$O$2)*F13*G13</f>
        <v>2.5</v>
      </c>
      <c r="K13" s="1">
        <f>H13*$K$3*(1/E13*$O$3)*F13*G13</f>
        <v>5.625</v>
      </c>
      <c r="L13" s="1">
        <f>H13*$K$4*(1/E13*$O$4)*F13*G13</f>
        <v>11.025</v>
      </c>
      <c r="M13" s="1">
        <f>H13*$K$5*(1/E13*$O$5)*F13*G13</f>
        <v>18.63225</v>
      </c>
      <c r="N13" s="1">
        <f>H13*$K$6*(1/E13*$O$6)*F13*G13</f>
        <v>26.83044</v>
      </c>
      <c r="P13" s="1">
        <f>J13/F13</f>
        <v>2.5</v>
      </c>
      <c r="Q13" s="1">
        <f>K13/F13</f>
        <v>5.625</v>
      </c>
      <c r="R13" s="1">
        <f>L13/F13</f>
        <v>11.025</v>
      </c>
      <c r="S13" s="1">
        <f>M13/F13</f>
        <v>18.63225</v>
      </c>
      <c r="T13" s="1">
        <f>N13/F13</f>
        <v>26.83044</v>
      </c>
    </row>
    <row r="14" spans="1:20">
      <c r="A14" s="1" t="s">
        <v>277</v>
      </c>
      <c r="B14" s="1"/>
      <c r="C14" s="1"/>
      <c r="D14" s="1"/>
      <c r="E14" s="1"/>
      <c r="H14" s="1"/>
      <c r="J14" s="1"/>
      <c r="K14" s="1"/>
      <c r="L14" s="1"/>
      <c r="M14" s="1"/>
      <c r="P14" s="1"/>
      <c r="Q14" s="1"/>
      <c r="R14" s="1"/>
      <c r="S14" s="1"/>
      <c r="T14" s="1"/>
    </row>
    <row r="15" spans="1:20">
      <c r="A15" s="1">
        <v>101</v>
      </c>
      <c r="B15" s="1" t="s">
        <v>15</v>
      </c>
      <c r="C15" s="1" t="s">
        <v>18</v>
      </c>
      <c r="D15" s="1" t="s">
        <v>16</v>
      </c>
      <c r="E15" s="1">
        <v>1</v>
      </c>
      <c r="F15" s="1">
        <v>3</v>
      </c>
      <c r="G15" s="1">
        <v>1</v>
      </c>
      <c r="H15" s="1">
        <v>17</v>
      </c>
      <c r="I15" s="1">
        <f>ROUND((INDEX($F$2:$F$4,MATCH(C15,$E$2:$E$4,0)))*(INDEX($D$2:$D$5,MATCH(D15,$B$2:$B$5,0)))*$I$2/(E15*F15*G15*10),1)</f>
        <v>22.5</v>
      </c>
      <c r="J15" s="1">
        <f>H15*$K$2*(1/E15*$O$2)*F15*G15</f>
        <v>51</v>
      </c>
      <c r="K15" s="1">
        <f t="shared" ref="K15:K26" si="0">H15*$K$3*(1/E15*$O$3)*F15*G15</f>
        <v>114.75</v>
      </c>
      <c r="L15" s="1">
        <f t="shared" ref="L15:L26" si="1">H15*$K$4*(1/E15*$O$4)*F15*G15</f>
        <v>224.91</v>
      </c>
      <c r="M15" s="1">
        <f t="shared" ref="M15:M26" si="2">H15*$K$5*(1/E15*$O$5)*F15*G15</f>
        <v>380.0979</v>
      </c>
      <c r="N15" s="1">
        <f t="shared" ref="N15:N26" si="3">H15*$K$6*(1/E15*$O$6)*F15*G15</f>
        <v>547.340976</v>
      </c>
      <c r="P15" s="1">
        <f t="shared" ref="P15:P26" si="4">J15/F15</f>
        <v>17</v>
      </c>
      <c r="Q15" s="1">
        <f t="shared" ref="Q15:Q26" si="5">K15/F15</f>
        <v>38.25</v>
      </c>
      <c r="R15" s="1">
        <f t="shared" ref="R15:R26" si="6">L15/F15</f>
        <v>74.97</v>
      </c>
      <c r="S15" s="1">
        <f t="shared" ref="S15:S26" si="7">M15/F15</f>
        <v>126.6993</v>
      </c>
      <c r="T15" s="1">
        <f t="shared" ref="T15:T26" si="8">N15/F15</f>
        <v>182.446992</v>
      </c>
    </row>
    <row r="16" spans="1:20">
      <c r="A16" s="1">
        <v>102</v>
      </c>
      <c r="B16" s="1" t="s">
        <v>22</v>
      </c>
      <c r="C16" s="1" t="s">
        <v>25</v>
      </c>
      <c r="D16" s="1" t="s">
        <v>23</v>
      </c>
      <c r="E16" s="1">
        <v>0.8</v>
      </c>
      <c r="F16" s="1">
        <v>2</v>
      </c>
      <c r="G16" s="1">
        <v>1</v>
      </c>
      <c r="H16" s="1">
        <v>7</v>
      </c>
      <c r="I16" s="1">
        <f>ROUND((INDEX($F$2:$F$4,MATCH(C16,$E$2:$E$4,0)))*(INDEX($D$2:$D$5,MATCH(D16,$B$2:$B$5,0)))*$I$2/(E16*F16*G16*10),1)</f>
        <v>9.4</v>
      </c>
      <c r="J16" s="1">
        <f t="shared" ref="J16:J26" si="9">H16*$K$2*(1/E16*$O$2)*F16*G16</f>
        <v>17.5</v>
      </c>
      <c r="K16" s="1">
        <f t="shared" si="0"/>
        <v>39.375</v>
      </c>
      <c r="L16" s="1">
        <f t="shared" si="1"/>
        <v>77.175</v>
      </c>
      <c r="M16" s="1">
        <f t="shared" si="2"/>
        <v>130.42575</v>
      </c>
      <c r="N16" s="1">
        <f t="shared" si="3"/>
        <v>187.81308</v>
      </c>
      <c r="P16" s="1">
        <f t="shared" si="4"/>
        <v>8.75</v>
      </c>
      <c r="Q16" s="1">
        <f t="shared" si="5"/>
        <v>19.6875</v>
      </c>
      <c r="R16" s="1">
        <f t="shared" si="6"/>
        <v>38.5875</v>
      </c>
      <c r="S16" s="1">
        <f t="shared" si="7"/>
        <v>65.212875</v>
      </c>
      <c r="T16" s="1">
        <f t="shared" si="8"/>
        <v>93.90654</v>
      </c>
    </row>
    <row r="17" spans="1:20">
      <c r="A17" s="1">
        <v>103</v>
      </c>
      <c r="B17" s="1" t="s">
        <v>29</v>
      </c>
      <c r="C17" s="1" t="s">
        <v>25</v>
      </c>
      <c r="D17" s="1" t="s">
        <v>16</v>
      </c>
      <c r="E17" s="1">
        <v>1</v>
      </c>
      <c r="F17" s="1">
        <v>3</v>
      </c>
      <c r="G17" s="1">
        <v>1</v>
      </c>
      <c r="H17" s="1">
        <v>11</v>
      </c>
      <c r="I17" s="1">
        <f t="shared" ref="I17:I26" si="10">ROUND((INDEX($F$2:$F$4,MATCH(C17,$E$2:$E$4,0)))*(INDEX($D$2:$D$5,MATCH(D17,$B$2:$B$5,0)))*$I$2/(E17*F17*G17*10),1)</f>
        <v>11.3</v>
      </c>
      <c r="J17" s="1">
        <f t="shared" si="9"/>
        <v>33</v>
      </c>
      <c r="K17" s="1">
        <f t="shared" si="0"/>
        <v>74.25</v>
      </c>
      <c r="L17" s="1">
        <f t="shared" si="1"/>
        <v>145.53</v>
      </c>
      <c r="M17" s="1">
        <f t="shared" si="2"/>
        <v>245.9457</v>
      </c>
      <c r="N17" s="1">
        <f t="shared" si="3"/>
        <v>354.161808</v>
      </c>
      <c r="P17" s="1">
        <f t="shared" si="4"/>
        <v>11</v>
      </c>
      <c r="Q17" s="1">
        <f t="shared" si="5"/>
        <v>24.75</v>
      </c>
      <c r="R17" s="1">
        <f t="shared" si="6"/>
        <v>48.51</v>
      </c>
      <c r="S17" s="1">
        <f t="shared" si="7"/>
        <v>81.9819</v>
      </c>
      <c r="T17" s="1">
        <f t="shared" si="8"/>
        <v>118.053936</v>
      </c>
    </row>
    <row r="18" spans="1:20">
      <c r="A18" s="1">
        <v>104</v>
      </c>
      <c r="B18" s="1" t="s">
        <v>33</v>
      </c>
      <c r="C18" s="1" t="s">
        <v>18</v>
      </c>
      <c r="D18" s="1" t="s">
        <v>34</v>
      </c>
      <c r="E18" s="1">
        <v>1</v>
      </c>
      <c r="F18" s="1">
        <v>2</v>
      </c>
      <c r="G18" s="1">
        <v>1</v>
      </c>
      <c r="H18" s="1">
        <v>8</v>
      </c>
      <c r="I18" s="1">
        <f t="shared" si="10"/>
        <v>22.5</v>
      </c>
      <c r="J18" s="1">
        <f t="shared" si="9"/>
        <v>16</v>
      </c>
      <c r="K18" s="1">
        <f t="shared" si="0"/>
        <v>36</v>
      </c>
      <c r="L18" s="1">
        <f t="shared" si="1"/>
        <v>70.56</v>
      </c>
      <c r="M18" s="1">
        <f t="shared" si="2"/>
        <v>119.2464</v>
      </c>
      <c r="N18" s="1">
        <f t="shared" si="3"/>
        <v>171.714816</v>
      </c>
      <c r="P18" s="1">
        <f t="shared" si="4"/>
        <v>8</v>
      </c>
      <c r="Q18" s="1">
        <f t="shared" si="5"/>
        <v>18</v>
      </c>
      <c r="R18" s="1">
        <f t="shared" si="6"/>
        <v>35.28</v>
      </c>
      <c r="S18" s="1">
        <f t="shared" si="7"/>
        <v>59.6232</v>
      </c>
      <c r="T18" s="1">
        <f t="shared" si="8"/>
        <v>85.857408</v>
      </c>
    </row>
    <row r="19" spans="1:20">
      <c r="A19" s="1">
        <v>105</v>
      </c>
      <c r="B19" s="1" t="s">
        <v>39</v>
      </c>
      <c r="C19" s="1" t="s">
        <v>25</v>
      </c>
      <c r="D19" s="1" t="s">
        <v>23</v>
      </c>
      <c r="E19" s="1">
        <v>0.8</v>
      </c>
      <c r="F19" s="1">
        <v>1</v>
      </c>
      <c r="G19" s="1">
        <v>1</v>
      </c>
      <c r="H19" s="1">
        <v>7</v>
      </c>
      <c r="I19" s="1">
        <f t="shared" si="10"/>
        <v>18.8</v>
      </c>
      <c r="J19" s="1">
        <f t="shared" si="9"/>
        <v>8.75</v>
      </c>
      <c r="K19" s="1">
        <f t="shared" si="0"/>
        <v>19.6875</v>
      </c>
      <c r="L19" s="1">
        <f t="shared" si="1"/>
        <v>38.5875</v>
      </c>
      <c r="M19" s="1">
        <f t="shared" si="2"/>
        <v>65.212875</v>
      </c>
      <c r="N19" s="1">
        <f t="shared" si="3"/>
        <v>93.90654</v>
      </c>
      <c r="P19" s="1">
        <f t="shared" si="4"/>
        <v>8.75</v>
      </c>
      <c r="Q19" s="1">
        <f t="shared" si="5"/>
        <v>19.6875</v>
      </c>
      <c r="R19" s="1">
        <f t="shared" si="6"/>
        <v>38.5875</v>
      </c>
      <c r="S19" s="1">
        <f t="shared" si="7"/>
        <v>65.212875</v>
      </c>
      <c r="T19" s="1">
        <f t="shared" si="8"/>
        <v>93.90654</v>
      </c>
    </row>
    <row r="20" spans="1:20">
      <c r="A20" s="1">
        <v>106</v>
      </c>
      <c r="B20" s="1" t="s">
        <v>44</v>
      </c>
      <c r="C20" s="1" t="s">
        <v>25</v>
      </c>
      <c r="D20" s="1" t="s">
        <v>34</v>
      </c>
      <c r="E20" s="1">
        <v>1</v>
      </c>
      <c r="F20" s="1">
        <v>2</v>
      </c>
      <c r="G20" s="1">
        <v>1</v>
      </c>
      <c r="H20" s="1">
        <v>11</v>
      </c>
      <c r="I20" s="1">
        <f t="shared" si="10"/>
        <v>11.3</v>
      </c>
      <c r="J20" s="1">
        <f t="shared" si="9"/>
        <v>22</v>
      </c>
      <c r="K20" s="1">
        <f t="shared" si="0"/>
        <v>49.5</v>
      </c>
      <c r="L20" s="1">
        <f t="shared" si="1"/>
        <v>97.02</v>
      </c>
      <c r="M20" s="1">
        <f t="shared" si="2"/>
        <v>163.9638</v>
      </c>
      <c r="N20" s="1">
        <f t="shared" si="3"/>
        <v>236.107872</v>
      </c>
      <c r="P20" s="1">
        <f t="shared" si="4"/>
        <v>11</v>
      </c>
      <c r="Q20" s="1">
        <f t="shared" si="5"/>
        <v>24.75</v>
      </c>
      <c r="R20" s="1">
        <f t="shared" si="6"/>
        <v>48.51</v>
      </c>
      <c r="S20" s="1">
        <f t="shared" si="7"/>
        <v>81.9819</v>
      </c>
      <c r="T20" s="1">
        <f t="shared" si="8"/>
        <v>118.053936</v>
      </c>
    </row>
    <row r="21" spans="1:20">
      <c r="A21" s="1">
        <v>107</v>
      </c>
      <c r="B21" s="1" t="s">
        <v>49</v>
      </c>
      <c r="C21" s="1" t="s">
        <v>18</v>
      </c>
      <c r="D21" s="1" t="s">
        <v>34</v>
      </c>
      <c r="E21" s="1">
        <v>1</v>
      </c>
      <c r="F21" s="1">
        <v>2</v>
      </c>
      <c r="G21" s="1">
        <v>1</v>
      </c>
      <c r="H21" s="1">
        <v>10</v>
      </c>
      <c r="I21" s="1">
        <f t="shared" si="10"/>
        <v>22.5</v>
      </c>
      <c r="J21" s="1">
        <f t="shared" si="9"/>
        <v>20</v>
      </c>
      <c r="K21" s="1">
        <f t="shared" si="0"/>
        <v>45</v>
      </c>
      <c r="L21" s="1">
        <f t="shared" si="1"/>
        <v>88.2</v>
      </c>
      <c r="M21" s="1">
        <f t="shared" si="2"/>
        <v>149.058</v>
      </c>
      <c r="N21" s="1">
        <f t="shared" si="3"/>
        <v>214.64352</v>
      </c>
      <c r="P21" s="1">
        <f t="shared" si="4"/>
        <v>10</v>
      </c>
      <c r="Q21" s="1">
        <f t="shared" si="5"/>
        <v>22.5</v>
      </c>
      <c r="R21" s="1">
        <f t="shared" si="6"/>
        <v>44.1</v>
      </c>
      <c r="S21" s="1">
        <f t="shared" si="7"/>
        <v>74.529</v>
      </c>
      <c r="T21" s="1">
        <f t="shared" si="8"/>
        <v>107.32176</v>
      </c>
    </row>
    <row r="22" spans="1:20">
      <c r="A22" s="1">
        <v>108</v>
      </c>
      <c r="B22" s="1" t="s">
        <v>54</v>
      </c>
      <c r="C22" s="1" t="s">
        <v>18</v>
      </c>
      <c r="D22" s="1" t="s">
        <v>55</v>
      </c>
      <c r="E22" s="1">
        <v>0.8</v>
      </c>
      <c r="F22" s="1">
        <v>1</v>
      </c>
      <c r="G22" s="1">
        <v>1</v>
      </c>
      <c r="H22" s="1">
        <v>11</v>
      </c>
      <c r="I22" s="1">
        <f t="shared" si="10"/>
        <v>26.3</v>
      </c>
      <c r="J22" s="1">
        <f t="shared" si="9"/>
        <v>13.75</v>
      </c>
      <c r="K22" s="1">
        <f t="shared" si="0"/>
        <v>30.9375</v>
      </c>
      <c r="L22" s="1">
        <f t="shared" si="1"/>
        <v>60.6375</v>
      </c>
      <c r="M22" s="1">
        <f t="shared" si="2"/>
        <v>102.477375</v>
      </c>
      <c r="N22" s="1">
        <f t="shared" si="3"/>
        <v>147.56742</v>
      </c>
      <c r="P22" s="1">
        <f t="shared" si="4"/>
        <v>13.75</v>
      </c>
      <c r="Q22" s="1">
        <f t="shared" si="5"/>
        <v>30.9375</v>
      </c>
      <c r="R22" s="1">
        <f t="shared" si="6"/>
        <v>60.6375</v>
      </c>
      <c r="S22" s="1">
        <f t="shared" si="7"/>
        <v>102.477375</v>
      </c>
      <c r="T22" s="1">
        <f t="shared" si="8"/>
        <v>147.56742</v>
      </c>
    </row>
    <row r="23" spans="1:20">
      <c r="A23" s="1">
        <v>109</v>
      </c>
      <c r="B23" s="1" t="s">
        <v>60</v>
      </c>
      <c r="C23" s="1" t="s">
        <v>18</v>
      </c>
      <c r="D23" s="1" t="s">
        <v>23</v>
      </c>
      <c r="E23" s="1">
        <v>0.8</v>
      </c>
      <c r="F23" s="1">
        <v>2</v>
      </c>
      <c r="G23" s="1">
        <v>1</v>
      </c>
      <c r="H23" s="1">
        <v>16</v>
      </c>
      <c r="I23" s="1">
        <f t="shared" si="10"/>
        <v>18.8</v>
      </c>
      <c r="J23" s="1">
        <f t="shared" si="9"/>
        <v>40</v>
      </c>
      <c r="K23" s="1">
        <f t="shared" si="0"/>
        <v>90</v>
      </c>
      <c r="L23" s="1">
        <f t="shared" si="1"/>
        <v>176.4</v>
      </c>
      <c r="M23" s="1">
        <f t="shared" si="2"/>
        <v>298.116</v>
      </c>
      <c r="N23" s="1">
        <f t="shared" si="3"/>
        <v>429.28704</v>
      </c>
      <c r="P23" s="1">
        <f t="shared" si="4"/>
        <v>20</v>
      </c>
      <c r="Q23" s="1">
        <f t="shared" si="5"/>
        <v>45</v>
      </c>
      <c r="R23" s="1">
        <f t="shared" si="6"/>
        <v>88.2</v>
      </c>
      <c r="S23" s="1">
        <f t="shared" si="7"/>
        <v>149.058</v>
      </c>
      <c r="T23" s="1">
        <f t="shared" si="8"/>
        <v>214.64352</v>
      </c>
    </row>
    <row r="24" spans="1:20">
      <c r="A24" s="1">
        <v>110</v>
      </c>
      <c r="B24" s="1" t="s">
        <v>65</v>
      </c>
      <c r="C24" s="1" t="s">
        <v>25</v>
      </c>
      <c r="D24" s="1" t="s">
        <v>23</v>
      </c>
      <c r="E24" s="1">
        <v>0.8</v>
      </c>
      <c r="F24" s="1">
        <v>1</v>
      </c>
      <c r="G24" s="1">
        <v>1</v>
      </c>
      <c r="H24" s="1">
        <v>11</v>
      </c>
      <c r="I24" s="1">
        <f t="shared" si="10"/>
        <v>18.8</v>
      </c>
      <c r="J24" s="1">
        <f t="shared" si="9"/>
        <v>13.75</v>
      </c>
      <c r="K24" s="1">
        <f t="shared" si="0"/>
        <v>30.9375</v>
      </c>
      <c r="L24" s="1">
        <f t="shared" si="1"/>
        <v>60.6375</v>
      </c>
      <c r="M24" s="1">
        <f t="shared" si="2"/>
        <v>102.477375</v>
      </c>
      <c r="N24" s="1">
        <f t="shared" si="3"/>
        <v>147.56742</v>
      </c>
      <c r="P24" s="1">
        <f t="shared" si="4"/>
        <v>13.75</v>
      </c>
      <c r="Q24" s="1">
        <f t="shared" si="5"/>
        <v>30.9375</v>
      </c>
      <c r="R24" s="1">
        <f t="shared" si="6"/>
        <v>60.6375</v>
      </c>
      <c r="S24" s="1">
        <f t="shared" si="7"/>
        <v>102.477375</v>
      </c>
      <c r="T24" s="1">
        <f t="shared" si="8"/>
        <v>147.56742</v>
      </c>
    </row>
    <row r="25" spans="1:20">
      <c r="A25" s="1">
        <v>111</v>
      </c>
      <c r="B25" s="1" t="s">
        <v>69</v>
      </c>
      <c r="C25" s="1" t="s">
        <v>25</v>
      </c>
      <c r="D25" s="1" t="s">
        <v>55</v>
      </c>
      <c r="E25" s="1">
        <v>0.8</v>
      </c>
      <c r="F25" s="1">
        <v>1</v>
      </c>
      <c r="G25" s="1">
        <v>1</v>
      </c>
      <c r="H25" s="1">
        <v>11</v>
      </c>
      <c r="I25" s="1">
        <f t="shared" si="10"/>
        <v>13.1</v>
      </c>
      <c r="J25" s="1">
        <f t="shared" si="9"/>
        <v>13.75</v>
      </c>
      <c r="K25" s="1">
        <f t="shared" si="0"/>
        <v>30.9375</v>
      </c>
      <c r="L25" s="1">
        <f t="shared" si="1"/>
        <v>60.6375</v>
      </c>
      <c r="M25" s="1">
        <f t="shared" si="2"/>
        <v>102.477375</v>
      </c>
      <c r="N25" s="1">
        <f t="shared" si="3"/>
        <v>147.56742</v>
      </c>
      <c r="P25" s="1">
        <f t="shared" si="4"/>
        <v>13.75</v>
      </c>
      <c r="Q25" s="1">
        <f t="shared" si="5"/>
        <v>30.9375</v>
      </c>
      <c r="R25" s="1">
        <f t="shared" si="6"/>
        <v>60.6375</v>
      </c>
      <c r="S25" s="1">
        <f t="shared" si="7"/>
        <v>102.477375</v>
      </c>
      <c r="T25" s="1">
        <f t="shared" si="8"/>
        <v>147.56742</v>
      </c>
    </row>
    <row r="26" spans="1:20">
      <c r="A26" s="1">
        <v>112</v>
      </c>
      <c r="B26" s="1" t="s">
        <v>72</v>
      </c>
      <c r="C26" s="1" t="s">
        <v>18</v>
      </c>
      <c r="D26" s="1" t="s">
        <v>23</v>
      </c>
      <c r="E26" s="1">
        <v>0.8</v>
      </c>
      <c r="F26" s="1">
        <v>1</v>
      </c>
      <c r="G26" s="1">
        <v>1</v>
      </c>
      <c r="H26" s="1">
        <v>27</v>
      </c>
      <c r="I26" s="1">
        <f t="shared" si="10"/>
        <v>37.5</v>
      </c>
      <c r="J26" s="1">
        <f t="shared" si="9"/>
        <v>33.75</v>
      </c>
      <c r="K26" s="1">
        <f t="shared" si="0"/>
        <v>75.9375</v>
      </c>
      <c r="L26" s="1">
        <f t="shared" si="1"/>
        <v>148.8375</v>
      </c>
      <c r="M26" s="1">
        <f t="shared" si="2"/>
        <v>251.535375</v>
      </c>
      <c r="N26" s="1">
        <f t="shared" si="3"/>
        <v>362.21094</v>
      </c>
      <c r="P26" s="1">
        <f t="shared" si="4"/>
        <v>33.75</v>
      </c>
      <c r="Q26" s="1">
        <f t="shared" si="5"/>
        <v>75.9375</v>
      </c>
      <c r="R26" s="1">
        <f t="shared" si="6"/>
        <v>148.8375</v>
      </c>
      <c r="S26" s="1">
        <f t="shared" si="7"/>
        <v>251.535375</v>
      </c>
      <c r="T26" s="1">
        <f t="shared" si="8"/>
        <v>362.21094</v>
      </c>
    </row>
    <row r="29" spans="1:8">
      <c r="A29" s="1" t="s">
        <v>13</v>
      </c>
      <c r="G29" s="1" t="s">
        <v>278</v>
      </c>
      <c r="H29" s="1" t="s">
        <v>279</v>
      </c>
    </row>
    <row r="30" spans="1:8">
      <c r="A30" s="3" t="s">
        <v>11</v>
      </c>
      <c r="B30" s="3" t="s">
        <v>251</v>
      </c>
      <c r="D30" s="3" t="s">
        <v>280</v>
      </c>
      <c r="E30" s="3"/>
      <c r="G30" s="1">
        <v>15</v>
      </c>
      <c r="H30" s="1">
        <v>4</v>
      </c>
    </row>
    <row r="31" spans="1:5">
      <c r="A31" s="3" t="s">
        <v>257</v>
      </c>
      <c r="B31" s="3">
        <v>1</v>
      </c>
      <c r="D31" s="3" t="s">
        <v>281</v>
      </c>
      <c r="E31" s="3">
        <v>1</v>
      </c>
    </row>
    <row r="32" spans="1:5">
      <c r="A32" s="3" t="s">
        <v>25</v>
      </c>
      <c r="B32" s="3">
        <v>1.5</v>
      </c>
      <c r="D32" s="3" t="s">
        <v>282</v>
      </c>
      <c r="E32" s="3">
        <v>1.5</v>
      </c>
    </row>
    <row r="33" spans="1:5">
      <c r="A33" s="3" t="s">
        <v>18</v>
      </c>
      <c r="B33" s="3">
        <v>3</v>
      </c>
      <c r="D33" s="3" t="s">
        <v>283</v>
      </c>
      <c r="E33" s="3">
        <v>0.8</v>
      </c>
    </row>
    <row r="34" spans="4:5">
      <c r="D34" s="3" t="s">
        <v>284</v>
      </c>
      <c r="E34" s="3">
        <v>0.5</v>
      </c>
    </row>
    <row r="37" spans="1:10">
      <c r="A37" s="1" t="s">
        <v>261</v>
      </c>
      <c r="B37" s="1" t="s">
        <v>205</v>
      </c>
      <c r="C37" s="1" t="s">
        <v>11</v>
      </c>
      <c r="D37" s="1" t="s">
        <v>248</v>
      </c>
      <c r="E37" s="1" t="s">
        <v>262</v>
      </c>
      <c r="F37" s="1" t="s">
        <v>263</v>
      </c>
      <c r="G37" s="1" t="s">
        <v>264</v>
      </c>
      <c r="H37" s="1" t="s">
        <v>285</v>
      </c>
      <c r="I37" s="1" t="s">
        <v>286</v>
      </c>
      <c r="J37" s="1" t="s">
        <v>287</v>
      </c>
    </row>
    <row r="38" spans="1:8">
      <c r="A38" s="1">
        <v>1</v>
      </c>
      <c r="B38" s="1" t="s">
        <v>23</v>
      </c>
      <c r="C38" s="1" t="s">
        <v>257</v>
      </c>
      <c r="D38" s="1" t="s">
        <v>281</v>
      </c>
      <c r="E38" s="1">
        <f>E10*$G$30</f>
        <v>12</v>
      </c>
      <c r="F38" s="1">
        <v>1</v>
      </c>
      <c r="G38" s="1">
        <v>1</v>
      </c>
      <c r="H38" s="1">
        <f>$H$30*INDEX($E$31:$E$34,MATCH(D38,$D$31:$D$34,0))*(INDEX($B$31:$B$33,MATCH(C38,$A$31:$A$33,0))/G38/F38)</f>
        <v>4</v>
      </c>
    </row>
    <row r="39" spans="1:8">
      <c r="A39" s="1">
        <v>2</v>
      </c>
      <c r="B39" s="1" t="s">
        <v>34</v>
      </c>
      <c r="C39" s="1" t="s">
        <v>257</v>
      </c>
      <c r="D39" s="1" t="s">
        <v>282</v>
      </c>
      <c r="E39" s="1">
        <f>E11*$G$30</f>
        <v>12</v>
      </c>
      <c r="F39" s="1">
        <v>2</v>
      </c>
      <c r="G39" s="1">
        <v>1</v>
      </c>
      <c r="H39" s="1">
        <f>$H$30*INDEX($E$31:$E$34,MATCH(D39,$D$31:$D$34,0))*(INDEX($B$31:$B$33,MATCH(C39,$A$31:$A$33,0))/G39/F39)</f>
        <v>3</v>
      </c>
    </row>
    <row r="40" spans="1:8">
      <c r="A40" s="1">
        <v>3</v>
      </c>
      <c r="B40" s="1" t="s">
        <v>16</v>
      </c>
      <c r="C40" s="1" t="s">
        <v>257</v>
      </c>
      <c r="D40" s="1" t="s">
        <v>282</v>
      </c>
      <c r="E40" s="1">
        <f>E12*$G$30</f>
        <v>12</v>
      </c>
      <c r="F40" s="1">
        <v>3</v>
      </c>
      <c r="G40" s="1">
        <v>1</v>
      </c>
      <c r="H40" s="1">
        <f>$H$30*INDEX($E$31:$E$34,MATCH(D40,$D$31:$D$34,0))*(INDEX($B$31:$B$33,MATCH(C40,$A$31:$A$33,0))/G40/F40)</f>
        <v>2</v>
      </c>
    </row>
    <row r="41" spans="1:8">
      <c r="A41" s="1">
        <v>4</v>
      </c>
      <c r="B41" s="1" t="s">
        <v>55</v>
      </c>
      <c r="C41" s="1" t="s">
        <v>257</v>
      </c>
      <c r="D41" s="1" t="s">
        <v>281</v>
      </c>
      <c r="E41" s="1">
        <f>E13*$G$30</f>
        <v>12</v>
      </c>
      <c r="F41" s="1">
        <v>1</v>
      </c>
      <c r="G41" s="1">
        <v>1</v>
      </c>
      <c r="H41" s="1">
        <f>$H$30*INDEX($E$31:$E$34,MATCH(D41,$D$31:$D$34,0))*(INDEX($B$31:$B$33,MATCH(C41,$A$31:$A$33,0))/G41/F41)</f>
        <v>4</v>
      </c>
    </row>
    <row r="42" spans="1:10">
      <c r="A42" s="1">
        <v>101</v>
      </c>
      <c r="B42" s="1" t="s">
        <v>15</v>
      </c>
      <c r="C42" s="1" t="s">
        <v>18</v>
      </c>
      <c r="D42" s="1" t="s">
        <v>283</v>
      </c>
      <c r="E42" s="1">
        <f>E15*$G$30</f>
        <v>15</v>
      </c>
      <c r="F42" s="1">
        <v>3</v>
      </c>
      <c r="G42" s="1">
        <v>5</v>
      </c>
      <c r="H42" s="1">
        <f t="shared" ref="H42:H53" si="11">$H$30*INDEX($E$31:$E$34,MATCH(D42,$D$31:$D$34,0))*(INDEX($B$31:$B$33,MATCH(C42,$A$31:$A$33,0))/G42/F42)</f>
        <v>0.64</v>
      </c>
      <c r="I42" s="1">
        <v>15</v>
      </c>
      <c r="J42" s="1">
        <v>15</v>
      </c>
    </row>
    <row r="43" spans="1:10">
      <c r="A43" s="1">
        <v>102</v>
      </c>
      <c r="B43" s="1" t="s">
        <v>22</v>
      </c>
      <c r="C43" s="1" t="s">
        <v>25</v>
      </c>
      <c r="D43" s="1" t="s">
        <v>284</v>
      </c>
      <c r="E43" s="1">
        <f t="shared" ref="E39:E53" si="12">E16*$G$30</f>
        <v>12</v>
      </c>
      <c r="F43" s="1">
        <v>2</v>
      </c>
      <c r="G43" s="1">
        <v>1</v>
      </c>
      <c r="H43" s="1">
        <f t="shared" si="11"/>
        <v>1.5</v>
      </c>
      <c r="I43" s="1">
        <v>8</v>
      </c>
      <c r="J43" s="1"/>
    </row>
    <row r="44" spans="1:10">
      <c r="A44" s="1">
        <v>103</v>
      </c>
      <c r="B44" s="1" t="s">
        <v>29</v>
      </c>
      <c r="C44" s="1" t="s">
        <v>25</v>
      </c>
      <c r="D44" s="1" t="s">
        <v>284</v>
      </c>
      <c r="E44" s="1">
        <f t="shared" si="12"/>
        <v>15</v>
      </c>
      <c r="F44" s="1">
        <v>3</v>
      </c>
      <c r="G44" s="1">
        <v>1</v>
      </c>
      <c r="H44" s="1">
        <f t="shared" si="11"/>
        <v>1</v>
      </c>
      <c r="I44" s="1">
        <v>9</v>
      </c>
      <c r="J44" s="1">
        <v>11</v>
      </c>
    </row>
    <row r="45" spans="1:10">
      <c r="A45" s="1">
        <v>104</v>
      </c>
      <c r="B45" s="1" t="s">
        <v>33</v>
      </c>
      <c r="C45" s="1" t="s">
        <v>18</v>
      </c>
      <c r="D45" s="1" t="s">
        <v>283</v>
      </c>
      <c r="E45" s="1">
        <f t="shared" si="12"/>
        <v>15</v>
      </c>
      <c r="F45" s="1">
        <v>5</v>
      </c>
      <c r="G45" s="1">
        <v>1</v>
      </c>
      <c r="H45" s="1">
        <f t="shared" si="11"/>
        <v>1.92</v>
      </c>
      <c r="I45" s="1">
        <v>11</v>
      </c>
      <c r="J45" s="1">
        <v>13</v>
      </c>
    </row>
    <row r="46" spans="1:10">
      <c r="A46" s="1">
        <v>105</v>
      </c>
      <c r="B46" s="1" t="s">
        <v>39</v>
      </c>
      <c r="C46" s="1" t="s">
        <v>25</v>
      </c>
      <c r="D46" s="1" t="s">
        <v>282</v>
      </c>
      <c r="E46" s="1">
        <f t="shared" si="12"/>
        <v>12</v>
      </c>
      <c r="F46" s="1">
        <v>2</v>
      </c>
      <c r="G46" s="1">
        <v>3</v>
      </c>
      <c r="H46" s="1">
        <f t="shared" si="11"/>
        <v>1.5</v>
      </c>
      <c r="I46" s="1">
        <v>10</v>
      </c>
      <c r="J46" s="1">
        <v>10</v>
      </c>
    </row>
    <row r="47" spans="1:10">
      <c r="A47" s="1">
        <v>106</v>
      </c>
      <c r="B47" s="1" t="s">
        <v>44</v>
      </c>
      <c r="C47" s="1" t="s">
        <v>25</v>
      </c>
      <c r="D47" s="1" t="s">
        <v>283</v>
      </c>
      <c r="E47" s="1">
        <f t="shared" si="12"/>
        <v>15</v>
      </c>
      <c r="F47" s="1">
        <v>2</v>
      </c>
      <c r="G47" s="1">
        <v>1</v>
      </c>
      <c r="H47" s="1">
        <f t="shared" si="11"/>
        <v>2.4</v>
      </c>
      <c r="I47" s="1">
        <v>7</v>
      </c>
      <c r="J47" s="1">
        <v>11</v>
      </c>
    </row>
    <row r="48" spans="1:10">
      <c r="A48" s="1">
        <v>107</v>
      </c>
      <c r="B48" s="1" t="s">
        <v>49</v>
      </c>
      <c r="C48" s="1" t="s">
        <v>18</v>
      </c>
      <c r="D48" s="1" t="s">
        <v>284</v>
      </c>
      <c r="E48" s="1">
        <f t="shared" si="12"/>
        <v>15</v>
      </c>
      <c r="F48" s="1">
        <v>2</v>
      </c>
      <c r="G48" s="1">
        <v>1</v>
      </c>
      <c r="H48" s="1">
        <f t="shared" si="11"/>
        <v>3</v>
      </c>
      <c r="I48" s="1">
        <v>9</v>
      </c>
      <c r="J48" s="1" t="s">
        <v>288</v>
      </c>
    </row>
    <row r="49" spans="1:9">
      <c r="A49" s="1">
        <v>108</v>
      </c>
      <c r="B49" s="1" t="s">
        <v>54</v>
      </c>
      <c r="C49" s="1" t="s">
        <v>18</v>
      </c>
      <c r="D49" s="1" t="s">
        <v>282</v>
      </c>
      <c r="E49" s="1">
        <f t="shared" si="12"/>
        <v>12</v>
      </c>
      <c r="F49" s="1">
        <v>6</v>
      </c>
      <c r="G49" s="1">
        <v>2</v>
      </c>
      <c r="H49" s="1">
        <f t="shared" si="11"/>
        <v>1.5</v>
      </c>
      <c r="I49" s="1">
        <v>15</v>
      </c>
    </row>
    <row r="50" spans="1:10">
      <c r="A50" s="1">
        <v>109</v>
      </c>
      <c r="B50" s="1" t="s">
        <v>60</v>
      </c>
      <c r="C50" s="1" t="s">
        <v>18</v>
      </c>
      <c r="D50" s="1" t="s">
        <v>284</v>
      </c>
      <c r="E50" s="1">
        <f t="shared" si="12"/>
        <v>12</v>
      </c>
      <c r="F50" s="1">
        <v>3</v>
      </c>
      <c r="G50" s="1">
        <v>1</v>
      </c>
      <c r="H50" s="1">
        <f t="shared" si="11"/>
        <v>2</v>
      </c>
      <c r="I50" s="1">
        <v>9</v>
      </c>
      <c r="J50" s="1">
        <v>12</v>
      </c>
    </row>
    <row r="51" spans="1:8">
      <c r="A51" s="1">
        <v>110</v>
      </c>
      <c r="B51" s="1" t="s">
        <v>65</v>
      </c>
      <c r="C51" s="1" t="s">
        <v>25</v>
      </c>
      <c r="D51" s="1" t="s">
        <v>282</v>
      </c>
      <c r="E51" s="1">
        <f t="shared" si="12"/>
        <v>12</v>
      </c>
      <c r="F51" s="1">
        <v>6</v>
      </c>
      <c r="G51" s="1">
        <v>1</v>
      </c>
      <c r="H51" s="1">
        <f t="shared" si="11"/>
        <v>1.5</v>
      </c>
    </row>
    <row r="52" spans="1:8">
      <c r="A52" s="1">
        <v>111</v>
      </c>
      <c r="B52" s="1" t="s">
        <v>69</v>
      </c>
      <c r="C52" s="1" t="s">
        <v>25</v>
      </c>
      <c r="D52" s="1" t="s">
        <v>282</v>
      </c>
      <c r="E52" s="1">
        <f t="shared" si="12"/>
        <v>12</v>
      </c>
      <c r="F52" s="1">
        <v>6</v>
      </c>
      <c r="G52" s="1">
        <v>1</v>
      </c>
      <c r="H52" s="1">
        <f t="shared" si="11"/>
        <v>1.5</v>
      </c>
    </row>
    <row r="53" spans="1:8">
      <c r="A53" s="1">
        <v>112</v>
      </c>
      <c r="B53" s="1" t="s">
        <v>72</v>
      </c>
      <c r="C53" s="1" t="s">
        <v>18</v>
      </c>
      <c r="D53" s="1" t="s">
        <v>283</v>
      </c>
      <c r="E53" s="1">
        <f t="shared" si="12"/>
        <v>12</v>
      </c>
      <c r="F53" s="1">
        <v>3</v>
      </c>
      <c r="G53" s="1">
        <v>1</v>
      </c>
      <c r="H53" s="1">
        <f t="shared" si="11"/>
        <v>3.2</v>
      </c>
    </row>
    <row r="55" spans="1:8">
      <c r="A55" s="1" t="s">
        <v>289</v>
      </c>
      <c r="G55" s="1" t="s">
        <v>278</v>
      </c>
      <c r="H55" s="1" t="s">
        <v>279</v>
      </c>
    </row>
    <row r="56" spans="1:8">
      <c r="A56" s="3" t="s">
        <v>11</v>
      </c>
      <c r="B56" s="3" t="s">
        <v>251</v>
      </c>
      <c r="D56" s="3" t="s">
        <v>248</v>
      </c>
      <c r="E56" s="3" t="s">
        <v>251</v>
      </c>
      <c r="G56" s="1">
        <v>14</v>
      </c>
      <c r="H56" s="1">
        <v>3</v>
      </c>
    </row>
    <row r="57" spans="1:9">
      <c r="A57" s="3" t="s">
        <v>290</v>
      </c>
      <c r="B57" s="3">
        <v>1</v>
      </c>
      <c r="C57">
        <v>2</v>
      </c>
      <c r="D57" s="3" t="s">
        <v>281</v>
      </c>
      <c r="E57" s="3">
        <v>1</v>
      </c>
      <c r="I57" s="1">
        <f>H56*B60</f>
        <v>8.19</v>
      </c>
    </row>
    <row r="58" spans="1:5">
      <c r="A58" s="3" t="s">
        <v>291</v>
      </c>
      <c r="B58" s="3">
        <v>1.5</v>
      </c>
      <c r="C58">
        <v>3</v>
      </c>
      <c r="D58" s="3" t="s">
        <v>282</v>
      </c>
      <c r="E58" s="3">
        <v>1.5</v>
      </c>
    </row>
    <row r="59" spans="1:5">
      <c r="A59" s="3" t="s">
        <v>25</v>
      </c>
      <c r="B59" s="3">
        <f>B58*1.4</f>
        <v>2.1</v>
      </c>
      <c r="C59">
        <v>4</v>
      </c>
      <c r="D59" s="3" t="s">
        <v>283</v>
      </c>
      <c r="E59" s="3">
        <v>0.8</v>
      </c>
    </row>
    <row r="60" spans="1:5">
      <c r="A60" s="3" t="s">
        <v>18</v>
      </c>
      <c r="B60" s="3">
        <f>B59*1.3</f>
        <v>2.73</v>
      </c>
      <c r="C60">
        <v>5</v>
      </c>
      <c r="D60" s="3" t="s">
        <v>284</v>
      </c>
      <c r="E60" s="3">
        <v>0.5</v>
      </c>
    </row>
    <row r="61" spans="1:2">
      <c r="A61" s="3"/>
      <c r="B61" s="3"/>
    </row>
    <row r="64" spans="1:10">
      <c r="A64" s="1" t="s">
        <v>289</v>
      </c>
      <c r="B64" s="1" t="s">
        <v>292</v>
      </c>
      <c r="C64" s="1" t="s">
        <v>248</v>
      </c>
      <c r="D64" s="1" t="s">
        <v>293</v>
      </c>
      <c r="E64" s="1" t="s">
        <v>262</v>
      </c>
      <c r="F64" s="1" t="s">
        <v>263</v>
      </c>
      <c r="G64" s="1" t="s">
        <v>294</v>
      </c>
      <c r="H64" s="1" t="s">
        <v>264</v>
      </c>
      <c r="I64" s="1" t="s">
        <v>285</v>
      </c>
      <c r="J64" s="1" t="s">
        <v>11</v>
      </c>
    </row>
    <row r="65" spans="1:10">
      <c r="A65" s="1" t="s">
        <v>112</v>
      </c>
      <c r="B65" t="s">
        <v>295</v>
      </c>
      <c r="C65" s="1" t="s">
        <v>23</v>
      </c>
      <c r="D65" s="1" t="s">
        <v>284</v>
      </c>
      <c r="E65" s="1">
        <f>$G$56*0.8</f>
        <v>11.2</v>
      </c>
      <c r="H65" s="1"/>
      <c r="I65" s="1" t="str">
        <f>IF(F65="","",(INDEX($E$57:$E$60,MATCH(D65,$D$57:$D$60,0)))*(INDEX($B$57:$B$60,MATCH(J65,$A$57:$A$60,0)))*$H$56/G65/H65/F65)</f>
        <v/>
      </c>
      <c r="J65" s="1" t="s">
        <v>291</v>
      </c>
    </row>
    <row r="66" spans="1:10">
      <c r="A66" s="1" t="s">
        <v>114</v>
      </c>
      <c r="B66" t="s">
        <v>296</v>
      </c>
      <c r="C66" s="1" t="s">
        <v>23</v>
      </c>
      <c r="D66" s="1" t="s">
        <v>282</v>
      </c>
      <c r="E66" s="1">
        <f t="shared" ref="E66:E75" si="13">$G$56*0.8</f>
        <v>11.2</v>
      </c>
      <c r="F66" s="1">
        <v>2</v>
      </c>
      <c r="G66" s="1">
        <v>0.15</v>
      </c>
      <c r="H66" s="1">
        <v>15</v>
      </c>
      <c r="I66" s="1">
        <f>IF(F66="","",(INDEX($E$57:$E$60,MATCH(D66,$D$57:$D$60,0)))*(INDEX($B$57:$B$60,MATCH(J66,$A$57:$A$60,0)))*$H$56/G66/H66/F66/10)</f>
        <v>0.15</v>
      </c>
      <c r="J66" s="1" t="s">
        <v>291</v>
      </c>
    </row>
    <row r="67" spans="1:10">
      <c r="A67" s="1" t="s">
        <v>117</v>
      </c>
      <c r="B67" t="s">
        <v>297</v>
      </c>
      <c r="C67" s="1" t="s">
        <v>23</v>
      </c>
      <c r="D67" s="1" t="s">
        <v>284</v>
      </c>
      <c r="E67" s="1">
        <f t="shared" si="13"/>
        <v>11.2</v>
      </c>
      <c r="H67" s="1"/>
      <c r="I67" s="1" t="str">
        <f t="shared" ref="I67:I94" si="14">IF(F67="","",(INDEX($E$57:$E$60,MATCH(D67,$D$57:$D$60,0)))*(INDEX($B$57:$B$60,MATCH(J67,$A$57:$A$60,0)))*$H$56/G67/H67/F67)</f>
        <v/>
      </c>
      <c r="J67" s="1" t="s">
        <v>291</v>
      </c>
    </row>
    <row r="68" spans="1:10">
      <c r="A68" s="1" t="s">
        <v>118</v>
      </c>
      <c r="B68" t="s">
        <v>296</v>
      </c>
      <c r="C68" s="1" t="s">
        <v>23</v>
      </c>
      <c r="D68" s="1" t="s">
        <v>282</v>
      </c>
      <c r="E68" s="1">
        <f t="shared" si="13"/>
        <v>11.2</v>
      </c>
      <c r="F68" s="1">
        <v>2</v>
      </c>
      <c r="G68" s="1">
        <v>0.2</v>
      </c>
      <c r="H68" s="1">
        <v>15</v>
      </c>
      <c r="I68" s="1">
        <f>IF(F68="","",(INDEX($E$57:$E$60,MATCH(D68,$D$57:$D$60,0)))*(INDEX($B$57:$B$60,MATCH(J68,$A$57:$A$60,0)))*$H$56/G68/H68/F68/10)</f>
        <v>0.1575</v>
      </c>
      <c r="J68" s="1" t="s">
        <v>25</v>
      </c>
    </row>
    <row r="69" spans="1:10">
      <c r="A69" s="1" t="s">
        <v>99</v>
      </c>
      <c r="B69" t="s">
        <v>298</v>
      </c>
      <c r="C69" s="1" t="s">
        <v>34</v>
      </c>
      <c r="D69" s="1" t="s">
        <v>284</v>
      </c>
      <c r="E69" s="1">
        <f t="shared" si="13"/>
        <v>11.2</v>
      </c>
      <c r="H69" s="1"/>
      <c r="I69" s="1" t="str">
        <f t="shared" si="14"/>
        <v/>
      </c>
      <c r="J69" s="1" t="s">
        <v>18</v>
      </c>
    </row>
    <row r="70" spans="1:10">
      <c r="A70" s="1" t="s">
        <v>101</v>
      </c>
      <c r="B70" t="s">
        <v>102</v>
      </c>
      <c r="C70" s="1" t="s">
        <v>34</v>
      </c>
      <c r="D70" s="1" t="s">
        <v>284</v>
      </c>
      <c r="E70" s="1">
        <f t="shared" si="13"/>
        <v>11.2</v>
      </c>
      <c r="H70" s="1"/>
      <c r="I70" s="1" t="str">
        <f t="shared" si="14"/>
        <v/>
      </c>
      <c r="J70" s="1" t="s">
        <v>291</v>
      </c>
    </row>
    <row r="71" spans="1:10">
      <c r="A71" s="1" t="s">
        <v>103</v>
      </c>
      <c r="B71" t="s">
        <v>299</v>
      </c>
      <c r="C71" s="1" t="s">
        <v>34</v>
      </c>
      <c r="D71" s="1" t="s">
        <v>283</v>
      </c>
      <c r="E71" s="1">
        <f t="shared" si="13"/>
        <v>11.2</v>
      </c>
      <c r="F71" s="1">
        <v>2</v>
      </c>
      <c r="G71" s="1">
        <v>0.25</v>
      </c>
      <c r="H71" s="1">
        <v>1</v>
      </c>
      <c r="I71" s="1">
        <f>IF(F71="","",(INDEX($E$57:$E$60,MATCH(D71,$D$57:$D$60,0)))*(INDEX($B$57:$B$60,MATCH(J71,$A$57:$A$60,0)))*$H$56/G71/H71/F71/10)</f>
        <v>0.72</v>
      </c>
      <c r="J71" s="1" t="s">
        <v>291</v>
      </c>
    </row>
    <row r="72" spans="1:10">
      <c r="A72" s="1" t="s">
        <v>105</v>
      </c>
      <c r="B72" t="s">
        <v>300</v>
      </c>
      <c r="C72" s="1" t="s">
        <v>34</v>
      </c>
      <c r="D72" s="1" t="s">
        <v>284</v>
      </c>
      <c r="E72" s="1">
        <f t="shared" si="13"/>
        <v>11.2</v>
      </c>
      <c r="H72" s="1"/>
      <c r="I72" s="1" t="str">
        <f t="shared" si="14"/>
        <v/>
      </c>
      <c r="J72" s="1" t="s">
        <v>25</v>
      </c>
    </row>
    <row r="73" spans="1:10">
      <c r="A73" s="1" t="s">
        <v>108</v>
      </c>
      <c r="B73" t="s">
        <v>300</v>
      </c>
      <c r="C73" s="1" t="s">
        <v>34</v>
      </c>
      <c r="D73" s="1" t="s">
        <v>284</v>
      </c>
      <c r="E73" s="1">
        <f t="shared" si="13"/>
        <v>11.2</v>
      </c>
      <c r="H73" s="1"/>
      <c r="I73" s="1" t="str">
        <f t="shared" si="14"/>
        <v/>
      </c>
      <c r="J73" s="1" t="s">
        <v>18</v>
      </c>
    </row>
    <row r="74" spans="1:10">
      <c r="A74" s="1" t="s">
        <v>88</v>
      </c>
      <c r="B74" t="s">
        <v>301</v>
      </c>
      <c r="C74" s="1" t="s">
        <v>16</v>
      </c>
      <c r="D74" s="1" t="s">
        <v>284</v>
      </c>
      <c r="E74" s="1">
        <f t="shared" si="13"/>
        <v>11.2</v>
      </c>
      <c r="H74" s="1"/>
      <c r="I74" s="1" t="str">
        <f t="shared" si="14"/>
        <v/>
      </c>
      <c r="J74" s="6" t="s">
        <v>291</v>
      </c>
    </row>
    <row r="75" spans="1:10">
      <c r="A75" s="1" t="s">
        <v>90</v>
      </c>
      <c r="B75" t="s">
        <v>302</v>
      </c>
      <c r="C75" s="1" t="s">
        <v>16</v>
      </c>
      <c r="D75" s="1" t="s">
        <v>284</v>
      </c>
      <c r="E75" s="1">
        <f t="shared" si="13"/>
        <v>11.2</v>
      </c>
      <c r="H75" s="1"/>
      <c r="I75" s="1" t="str">
        <f t="shared" si="14"/>
        <v/>
      </c>
      <c r="J75" s="6" t="s">
        <v>291</v>
      </c>
    </row>
    <row r="76" spans="1:10">
      <c r="A76" s="1" t="s">
        <v>94</v>
      </c>
      <c r="B76" t="s">
        <v>303</v>
      </c>
      <c r="C76" s="1" t="s">
        <v>16</v>
      </c>
      <c r="D76" s="1" t="s">
        <v>284</v>
      </c>
      <c r="E76" s="1">
        <f t="shared" ref="E76:E85" si="15">$G$56*0.8</f>
        <v>11.2</v>
      </c>
      <c r="H76" s="1"/>
      <c r="I76" s="1" t="str">
        <f t="shared" si="14"/>
        <v/>
      </c>
      <c r="J76" s="6" t="s">
        <v>25</v>
      </c>
    </row>
    <row r="77" spans="1:10">
      <c r="A77" s="1" t="s">
        <v>92</v>
      </c>
      <c r="B77" t="s">
        <v>304</v>
      </c>
      <c r="C77" s="1" t="s">
        <v>16</v>
      </c>
      <c r="D77" s="1" t="s">
        <v>282</v>
      </c>
      <c r="E77" s="1">
        <f t="shared" si="15"/>
        <v>11.2</v>
      </c>
      <c r="F77" s="1">
        <v>3</v>
      </c>
      <c r="G77" s="1">
        <v>0.3</v>
      </c>
      <c r="H77" s="1">
        <v>1</v>
      </c>
      <c r="I77" s="1">
        <f>IF(F77="","",(INDEX($E$57:$E$60,MATCH(D77,$D$57:$D$60,0)))*(INDEX($B$57:$B$60,MATCH(J77,$A$57:$A$60,0)))*$H$56/G77/H77/F77/5)</f>
        <v>2.73</v>
      </c>
      <c r="J77" s="6" t="s">
        <v>18</v>
      </c>
    </row>
    <row r="78" spans="1:10">
      <c r="A78" s="1" t="s">
        <v>125</v>
      </c>
      <c r="B78" t="s">
        <v>305</v>
      </c>
      <c r="C78" s="1" t="s">
        <v>55</v>
      </c>
      <c r="D78" s="1" t="s">
        <v>281</v>
      </c>
      <c r="E78" s="1">
        <f t="shared" si="15"/>
        <v>11.2</v>
      </c>
      <c r="F78" s="1">
        <v>1</v>
      </c>
      <c r="G78" s="1">
        <v>1</v>
      </c>
      <c r="H78" s="1">
        <v>1</v>
      </c>
      <c r="I78" s="1">
        <f t="shared" si="14"/>
        <v>3</v>
      </c>
      <c r="J78" s="1" t="s">
        <v>290</v>
      </c>
    </row>
    <row r="79" spans="1:10">
      <c r="A79" s="1" t="s">
        <v>128</v>
      </c>
      <c r="B79" t="s">
        <v>102</v>
      </c>
      <c r="C79" s="1" t="s">
        <v>55</v>
      </c>
      <c r="D79" s="1" t="s">
        <v>284</v>
      </c>
      <c r="E79" s="1">
        <f t="shared" si="15"/>
        <v>11.2</v>
      </c>
      <c r="H79" s="1"/>
      <c r="I79" s="1" t="str">
        <f t="shared" si="14"/>
        <v/>
      </c>
      <c r="J79" s="1" t="s">
        <v>291</v>
      </c>
    </row>
    <row r="80" spans="1:10">
      <c r="A80" s="1" t="s">
        <v>130</v>
      </c>
      <c r="B80" t="s">
        <v>306</v>
      </c>
      <c r="C80" s="1" t="s">
        <v>55</v>
      </c>
      <c r="D80" s="1" t="s">
        <v>282</v>
      </c>
      <c r="E80" s="1">
        <f t="shared" si="15"/>
        <v>11.2</v>
      </c>
      <c r="F80" s="1">
        <v>3</v>
      </c>
      <c r="G80" s="1">
        <v>0.2</v>
      </c>
      <c r="H80" s="1">
        <v>1</v>
      </c>
      <c r="I80" s="1">
        <f>IF(F80="","",(INDEX($E$57:$E$60,MATCH(D80,$D$57:$D$60,0)))*(INDEX($B$57:$B$60,MATCH(J80,$A$57:$A$60,0)))*$H$56/G80/H80/F80/10)</f>
        <v>1.125</v>
      </c>
      <c r="J80" s="1" t="s">
        <v>291</v>
      </c>
    </row>
    <row r="81" spans="1:10">
      <c r="A81" s="1" t="s">
        <v>137</v>
      </c>
      <c r="B81" t="s">
        <v>307</v>
      </c>
      <c r="C81" s="1" t="s">
        <v>55</v>
      </c>
      <c r="D81" s="1" t="s">
        <v>282</v>
      </c>
      <c r="E81" s="1">
        <f t="shared" si="15"/>
        <v>11.2</v>
      </c>
      <c r="F81" s="1">
        <v>3</v>
      </c>
      <c r="G81" s="1">
        <v>1</v>
      </c>
      <c r="H81" s="1">
        <v>1</v>
      </c>
      <c r="I81" s="1">
        <f t="shared" si="14"/>
        <v>3.15</v>
      </c>
      <c r="J81" s="1" t="s">
        <v>25</v>
      </c>
    </row>
    <row r="82" spans="1:10">
      <c r="A82" s="1" t="s">
        <v>134</v>
      </c>
      <c r="B82" t="s">
        <v>308</v>
      </c>
      <c r="C82" s="1" t="s">
        <v>55</v>
      </c>
      <c r="D82" s="1" t="s">
        <v>281</v>
      </c>
      <c r="E82" s="1">
        <f t="shared" si="15"/>
        <v>11.2</v>
      </c>
      <c r="F82" s="1">
        <v>1</v>
      </c>
      <c r="G82" s="1">
        <v>1</v>
      </c>
      <c r="H82" s="1">
        <v>3</v>
      </c>
      <c r="I82" s="1">
        <f t="shared" si="14"/>
        <v>2.73</v>
      </c>
      <c r="J82" s="1" t="s">
        <v>18</v>
      </c>
    </row>
    <row r="83" spans="1:11">
      <c r="A83" s="1" t="s">
        <v>17</v>
      </c>
      <c r="B83" t="s">
        <v>309</v>
      </c>
      <c r="C83" s="1" t="s">
        <v>16</v>
      </c>
      <c r="D83" s="1" t="s">
        <v>282</v>
      </c>
      <c r="E83" s="1">
        <f t="shared" si="15"/>
        <v>11.2</v>
      </c>
      <c r="F83" s="1">
        <v>5</v>
      </c>
      <c r="G83" s="1">
        <v>1</v>
      </c>
      <c r="H83" s="1">
        <v>1</v>
      </c>
      <c r="I83" s="1">
        <f t="shared" si="14"/>
        <v>2.457</v>
      </c>
      <c r="J83" s="1" t="s">
        <v>18</v>
      </c>
      <c r="K83" s="6"/>
    </row>
    <row r="84" spans="1:11">
      <c r="A84" s="1" t="s">
        <v>24</v>
      </c>
      <c r="B84" t="s">
        <v>310</v>
      </c>
      <c r="C84" s="1" t="s">
        <v>16</v>
      </c>
      <c r="D84" s="1" t="s">
        <v>284</v>
      </c>
      <c r="E84" s="1">
        <f t="shared" si="15"/>
        <v>11.2</v>
      </c>
      <c r="H84" s="1"/>
      <c r="I84" s="1" t="str">
        <f t="shared" si="14"/>
        <v/>
      </c>
      <c r="J84" s="1" t="s">
        <v>25</v>
      </c>
      <c r="K84" s="6"/>
    </row>
    <row r="85" spans="1:11">
      <c r="A85" s="1" t="s">
        <v>30</v>
      </c>
      <c r="B85" t="s">
        <v>311</v>
      </c>
      <c r="C85" s="1" t="s">
        <v>312</v>
      </c>
      <c r="D85" s="1" t="s">
        <v>284</v>
      </c>
      <c r="E85" s="1">
        <f t="shared" si="15"/>
        <v>11.2</v>
      </c>
      <c r="H85" s="1"/>
      <c r="I85" s="1" t="str">
        <f t="shared" si="14"/>
        <v/>
      </c>
      <c r="J85" s="1" t="s">
        <v>25</v>
      </c>
      <c r="K85" s="6"/>
    </row>
    <row r="86" spans="1:11">
      <c r="A86" s="1" t="s">
        <v>35</v>
      </c>
      <c r="B86" t="s">
        <v>304</v>
      </c>
      <c r="C86" s="1" t="s">
        <v>34</v>
      </c>
      <c r="D86" s="1" t="s">
        <v>282</v>
      </c>
      <c r="E86" s="1">
        <f t="shared" ref="E86:E94" si="16">$G$56*0.8</f>
        <v>11.2</v>
      </c>
      <c r="F86" s="1">
        <v>3</v>
      </c>
      <c r="G86" s="1">
        <v>0.2</v>
      </c>
      <c r="H86" s="1">
        <v>1</v>
      </c>
      <c r="I86" s="1">
        <f>IF(F86="","",(INDEX($E$57:$E$60,MATCH(D86,$D$57:$D$60,0)))*(INDEX($B$57:$B$60,MATCH(J86,$A$57:$A$60,0)))*$H$56/G86/H86/F86/10)</f>
        <v>1.575</v>
      </c>
      <c r="J86" s="1" t="s">
        <v>25</v>
      </c>
      <c r="K86" s="6"/>
    </row>
    <row r="87" spans="1:11">
      <c r="A87" s="1" t="s">
        <v>40</v>
      </c>
      <c r="B87" t="s">
        <v>106</v>
      </c>
      <c r="C87" s="1" t="s">
        <v>34</v>
      </c>
      <c r="D87" s="1" t="s">
        <v>284</v>
      </c>
      <c r="E87" s="1">
        <f t="shared" si="16"/>
        <v>11.2</v>
      </c>
      <c r="H87" s="1"/>
      <c r="I87" s="1" t="str">
        <f t="shared" si="14"/>
        <v/>
      </c>
      <c r="J87" s="1" t="s">
        <v>25</v>
      </c>
      <c r="K87" s="6"/>
    </row>
    <row r="88" spans="1:11">
      <c r="A88" s="1" t="s">
        <v>50</v>
      </c>
      <c r="B88" t="s">
        <v>313</v>
      </c>
      <c r="C88" s="1" t="s">
        <v>34</v>
      </c>
      <c r="D88" s="1" t="s">
        <v>282</v>
      </c>
      <c r="E88" s="1">
        <f t="shared" si="16"/>
        <v>11.2</v>
      </c>
      <c r="F88" s="1">
        <v>5</v>
      </c>
      <c r="G88" s="1">
        <v>0.2</v>
      </c>
      <c r="H88" s="1">
        <v>1</v>
      </c>
      <c r="I88" s="1">
        <f>IF(F88="","",(INDEX($E$57:$E$60,MATCH(D88,$D$57:$D$60,0)))*(INDEX($B$57:$B$60,MATCH(J88,$A$57:$A$60,0)))*$H$56/G88/H88/F88/10)</f>
        <v>1.2285</v>
      </c>
      <c r="J88" s="1" t="s">
        <v>18</v>
      </c>
      <c r="K88" s="6"/>
    </row>
    <row r="89" spans="1:11">
      <c r="A89" s="1" t="s">
        <v>61</v>
      </c>
      <c r="B89" t="s">
        <v>314</v>
      </c>
      <c r="C89" s="1" t="s">
        <v>23</v>
      </c>
      <c r="D89" s="1" t="s">
        <v>282</v>
      </c>
      <c r="E89" s="1">
        <f t="shared" si="16"/>
        <v>11.2</v>
      </c>
      <c r="F89" s="1">
        <v>4</v>
      </c>
      <c r="G89" s="1">
        <v>1</v>
      </c>
      <c r="H89" s="1">
        <v>3</v>
      </c>
      <c r="I89" s="1">
        <f t="shared" si="14"/>
        <v>1.02375</v>
      </c>
      <c r="J89" s="1" t="s">
        <v>18</v>
      </c>
      <c r="K89" s="6"/>
    </row>
    <row r="90" spans="1:11">
      <c r="A90" s="1" t="s">
        <v>66</v>
      </c>
      <c r="B90" t="s">
        <v>297</v>
      </c>
      <c r="C90" s="1" t="s">
        <v>23</v>
      </c>
      <c r="D90" s="1" t="s">
        <v>284</v>
      </c>
      <c r="E90" s="1">
        <f t="shared" si="16"/>
        <v>11.2</v>
      </c>
      <c r="H90" s="1"/>
      <c r="I90" s="1" t="str">
        <f t="shared" si="14"/>
        <v/>
      </c>
      <c r="J90" s="1" t="s">
        <v>25</v>
      </c>
      <c r="K90" s="6"/>
    </row>
    <row r="91" spans="1:11">
      <c r="A91" s="1" t="s">
        <v>73</v>
      </c>
      <c r="B91" t="s">
        <v>315</v>
      </c>
      <c r="C91" s="1" t="s">
        <v>23</v>
      </c>
      <c r="D91" s="1" t="s">
        <v>282</v>
      </c>
      <c r="E91" s="1">
        <f t="shared" si="16"/>
        <v>11.2</v>
      </c>
      <c r="F91" s="1">
        <v>3</v>
      </c>
      <c r="G91" s="1">
        <v>1</v>
      </c>
      <c r="H91" s="1">
        <v>1</v>
      </c>
      <c r="I91" s="1">
        <f t="shared" si="14"/>
        <v>4.095</v>
      </c>
      <c r="J91" s="1" t="s">
        <v>18</v>
      </c>
      <c r="K91" s="6"/>
    </row>
    <row r="92" spans="1:11">
      <c r="A92" s="1" t="s">
        <v>45</v>
      </c>
      <c r="B92" t="s">
        <v>314</v>
      </c>
      <c r="C92" s="1" t="s">
        <v>23</v>
      </c>
      <c r="D92" s="1" t="s">
        <v>282</v>
      </c>
      <c r="E92" s="1">
        <f t="shared" si="16"/>
        <v>11.2</v>
      </c>
      <c r="F92" s="1">
        <v>4</v>
      </c>
      <c r="G92" s="1">
        <v>1</v>
      </c>
      <c r="H92" s="1">
        <v>3</v>
      </c>
      <c r="I92" s="1">
        <f t="shared" si="14"/>
        <v>0.7875</v>
      </c>
      <c r="J92" s="1" t="s">
        <v>25</v>
      </c>
      <c r="K92" s="6"/>
    </row>
    <row r="93" spans="1:11">
      <c r="A93" s="1" t="s">
        <v>56</v>
      </c>
      <c r="B93" t="s">
        <v>141</v>
      </c>
      <c r="C93" s="1" t="s">
        <v>55</v>
      </c>
      <c r="D93" s="1" t="s">
        <v>282</v>
      </c>
      <c r="E93" s="1">
        <f t="shared" si="16"/>
        <v>11.2</v>
      </c>
      <c r="F93" s="1">
        <v>2</v>
      </c>
      <c r="G93" s="1">
        <v>1</v>
      </c>
      <c r="H93" s="1">
        <v>1</v>
      </c>
      <c r="I93" s="1">
        <f t="shared" si="14"/>
        <v>6.1425</v>
      </c>
      <c r="J93" s="1" t="s">
        <v>18</v>
      </c>
      <c r="K93" s="6"/>
    </row>
    <row r="94" spans="1:11">
      <c r="A94" s="1" t="s">
        <v>70</v>
      </c>
      <c r="B94" t="s">
        <v>308</v>
      </c>
      <c r="C94" s="1" t="s">
        <v>55</v>
      </c>
      <c r="D94" s="1" t="s">
        <v>281</v>
      </c>
      <c r="E94" s="1">
        <f t="shared" si="16"/>
        <v>11.2</v>
      </c>
      <c r="F94" s="1">
        <v>1</v>
      </c>
      <c r="G94" s="1">
        <v>1</v>
      </c>
      <c r="H94" s="1">
        <v>3</v>
      </c>
      <c r="I94" s="1">
        <f t="shared" si="14"/>
        <v>2.1</v>
      </c>
      <c r="J94" s="1" t="s">
        <v>25</v>
      </c>
      <c r="K94" s="6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8"/>
  <sheetViews>
    <sheetView workbookViewId="0">
      <selection activeCell="G49" sqref="G49"/>
    </sheetView>
  </sheetViews>
  <sheetFormatPr defaultColWidth="8.88888888888889" defaultRowHeight="14.4"/>
  <cols>
    <col min="1" max="1" width="8.88888888888889" style="1"/>
    <col min="2" max="2" width="11.7777777777778"/>
    <col min="6" max="6" width="10.2222222222222" customWidth="1"/>
    <col min="7" max="7" width="12.8888888888889"/>
    <col min="19" max="25" width="12.8888888888889"/>
  </cols>
  <sheetData>
    <row r="1" spans="2:25">
      <c r="B1" s="1" t="s">
        <v>316</v>
      </c>
      <c r="C1" s="1" t="s">
        <v>23</v>
      </c>
      <c r="D1" s="1" t="s">
        <v>34</v>
      </c>
      <c r="E1" s="1" t="s">
        <v>16</v>
      </c>
      <c r="F1" s="1" t="s">
        <v>55</v>
      </c>
      <c r="G1" s="1" t="s">
        <v>317</v>
      </c>
      <c r="H1" s="6" t="s">
        <v>318</v>
      </c>
      <c r="I1" s="6" t="s">
        <v>319</v>
      </c>
      <c r="J1" s="6" t="s">
        <v>320</v>
      </c>
      <c r="K1" s="6" t="s">
        <v>321</v>
      </c>
      <c r="L1" s="6" t="s">
        <v>322</v>
      </c>
      <c r="M1" s="6" t="s">
        <v>323</v>
      </c>
      <c r="N1" s="6" t="s">
        <v>324</v>
      </c>
      <c r="O1" s="6" t="s">
        <v>325</v>
      </c>
      <c r="P1" s="6" t="s">
        <v>326</v>
      </c>
      <c r="Q1" s="6" t="s">
        <v>327</v>
      </c>
      <c r="R1" s="6" t="s">
        <v>328</v>
      </c>
      <c r="S1" s="6" t="s">
        <v>329</v>
      </c>
      <c r="T1" s="6" t="s">
        <v>330</v>
      </c>
      <c r="U1" s="6" t="s">
        <v>331</v>
      </c>
      <c r="V1" s="6" t="s">
        <v>332</v>
      </c>
      <c r="W1" s="6" t="s">
        <v>333</v>
      </c>
      <c r="X1" s="6" t="s">
        <v>334</v>
      </c>
      <c r="Y1" s="6" t="s">
        <v>335</v>
      </c>
    </row>
    <row r="2" s="1" customFormat="1" spans="1:25">
      <c r="A2" s="1">
        <v>1</v>
      </c>
      <c r="B2" s="7">
        <f>($F$49*$G$49)/SUMPRODUCT($F$26:$F$49,$G$26:$G$49)</f>
        <v>0.0869565217391304</v>
      </c>
      <c r="C2" s="7">
        <f>(F26*G26)/SUMPRODUCT($F$26:$F$49,$G$26:$G$49)</f>
        <v>0.183066361556064</v>
      </c>
      <c r="D2" s="7">
        <f>(F27*G27)/SUMPRODUCT($F$26:$F$49,$G$26:$G$49)</f>
        <v>0.165903890160183</v>
      </c>
      <c r="E2" s="7">
        <f>(F28*G28)/SUMPRODUCT($F$26:$F$49,$G$26:$G$49)</f>
        <v>0.160183066361556</v>
      </c>
      <c r="F2" s="7">
        <f>(F29*G29)/SUMPRODUCT($F$26:$F$49,$G$26:$G$49)</f>
        <v>0.177345537757437</v>
      </c>
      <c r="G2" s="7">
        <f>(F30*G30)/SUMPRODUCT($F$26:$F$49,$G$26:$G$49)</f>
        <v>0.0205949656750572</v>
      </c>
      <c r="H2" s="7">
        <f>(F31*G31)/SUMPRODUCT($F$26:$F$49,$G$26:$G$49)</f>
        <v>0.0091533180778032</v>
      </c>
      <c r="I2" s="7">
        <f>(F32*G32)/SUMPRODUCT($F$26:$F$49,$G$26:$G$49)</f>
        <v>0.0091533180778032</v>
      </c>
      <c r="J2" s="7">
        <f>(F33*G33)/SUMPRODUCT($F$26:$F$49,$G$26:$G$49)</f>
        <v>0.0091533180778032</v>
      </c>
      <c r="K2" s="7">
        <f>(F34*G34)/SUMPRODUCT($F$26:$F$49,$G$26:$G$49)</f>
        <v>0.0183066361556064</v>
      </c>
      <c r="L2" s="7">
        <f>(F35*G35)/SUMPRODUCT($F$26:$F$49,$G$26:$G$49)</f>
        <v>0.0091533180778032</v>
      </c>
      <c r="M2" s="7">
        <f>(F36*G36)/SUMPRODUCT($F$26:$F$49,$G$26:$G$49)</f>
        <v>0.0091533180778032</v>
      </c>
      <c r="N2" s="7">
        <f>(F37*G37)/SUMPRODUCT($F$26:$F$49,$G$26:$G$49)</f>
        <v>0.0205949656750572</v>
      </c>
      <c r="O2" s="7">
        <f>(F38*G38)/SUMPRODUCT($F$26:$F$49,$G$26:$G$49)</f>
        <v>0.0183066361556064</v>
      </c>
      <c r="P2" s="7">
        <f>(F39*G39)/SUMPRODUCT($F$26:$F$49,$G$26:$G$49)</f>
        <v>0.0091533180778032</v>
      </c>
      <c r="Q2" s="7">
        <f>(F40*G40)/SUMPRODUCT($F$26:$F$49,$G$26:$G$49)</f>
        <v>0.0205949656750572</v>
      </c>
      <c r="R2" s="7">
        <f>(F41*G41)/SUMPRODUCT($F$26:$F$49,$G$26:$G$49)</f>
        <v>0.0091533180778032</v>
      </c>
      <c r="S2" s="7">
        <f>(F42*G42)/SUMPRODUCT($F$26:$F$49,$G$26:$G$49)</f>
        <v>0.0091533180778032</v>
      </c>
      <c r="T2" s="7">
        <f>(F43*G43)/SUMPRODUCT($F$26:$F$49,$G$26:$G$49)</f>
        <v>0.0091533180778032</v>
      </c>
      <c r="U2" s="7">
        <f>(F44*G44)/SUMPRODUCT($F$26:$F$49,$G$26:$G$49)</f>
        <v>0.0091533180778032</v>
      </c>
      <c r="V2" s="7">
        <f>(F45*G45)/SUMPRODUCT($F$26:$F$49,$G$26:$G$49)</f>
        <v>0.0091533180778032</v>
      </c>
      <c r="W2" s="7">
        <f>(F46*G46)/SUMPRODUCT($F$26:$F$49,$G$26:$G$49)</f>
        <v>0.0091533180778032</v>
      </c>
      <c r="X2" s="7">
        <f>(F47*G47)/SUMPRODUCT($F$26:$F$49,$G$26:$G$49)</f>
        <v>0.0091533180778032</v>
      </c>
      <c r="Y2" s="7">
        <f>(F48*G48)/SUMPRODUCT($F$26:$F$49,$G$26:$G$49)</f>
        <v>0.0091533180778032</v>
      </c>
    </row>
    <row r="3" spans="1:25">
      <c r="A3" s="1">
        <v>2</v>
      </c>
      <c r="B3" s="7">
        <f>($F$49*$H$49)/SUMPRODUCT($F$26:$F$49,$H$26:$H$49)</f>
        <v>0.0639853747714808</v>
      </c>
      <c r="C3" s="7">
        <f>($F$26*$H$26)/SUMPRODUCT($F$26:$F$49,$H$26:$H$49)</f>
        <v>0.20109689213894</v>
      </c>
      <c r="D3" s="7">
        <f>($F$27*$H$27)/SUMPRODUCT($F$26:$F$49,$H$26:$H$49)</f>
        <v>0.191956124314442</v>
      </c>
      <c r="E3" s="7">
        <f>($F$28*$H$28)/SUMPRODUCT($F$26:$F$49,$H$26:$H$49)</f>
        <v>0.173674588665448</v>
      </c>
      <c r="F3" s="7">
        <f>($F$29*$H$29)/SUMPRODUCT($F$26:$F$49,$H$26:$H$49)</f>
        <v>0.182815356489945</v>
      </c>
      <c r="G3" s="7">
        <f>($F$30*$H$30)/SUMPRODUCT($F$26:$F$49,$H$26:$H$49)</f>
        <v>0.00822669104204753</v>
      </c>
      <c r="H3" s="7">
        <f>($F$31*$H$31)/SUMPRODUCT($F$26:$F$49,$H$26:$H$49)</f>
        <v>0.0146252285191956</v>
      </c>
      <c r="I3" s="7">
        <f>($F$49*$H$49)/SUMPRODUCT($F$26:$F$49,$H$26:$H$49)</f>
        <v>0.0639853747714808</v>
      </c>
      <c r="J3" s="7">
        <f>($F$49*$H$49)/SUMPRODUCT($F$26:$F$49,$H$26:$H$49)</f>
        <v>0.0639853747714808</v>
      </c>
      <c r="K3" s="7">
        <f>($F$49*$H$49)/SUMPRODUCT($F$26:$F$49,$H$26:$H$49)</f>
        <v>0.0639853747714808</v>
      </c>
      <c r="L3" s="7">
        <f>($F$49*$H$49)/SUMPRODUCT($F$26:$F$49,$H$26:$H$49)</f>
        <v>0.0639853747714808</v>
      </c>
      <c r="M3" s="7">
        <f t="shared" ref="M3:Y3" si="0">($F$49*$H$49)/SUMPRODUCT($F$26:$F$49,$H$26:$H$49)</f>
        <v>0.0639853747714808</v>
      </c>
      <c r="N3" s="7">
        <f t="shared" si="0"/>
        <v>0.0639853747714808</v>
      </c>
      <c r="O3" s="7">
        <f t="shared" si="0"/>
        <v>0.0639853747714808</v>
      </c>
      <c r="P3" s="7">
        <f t="shared" si="0"/>
        <v>0.0639853747714808</v>
      </c>
      <c r="Q3" s="7">
        <f t="shared" si="0"/>
        <v>0.0639853747714808</v>
      </c>
      <c r="R3" s="7">
        <f t="shared" si="0"/>
        <v>0.0639853747714808</v>
      </c>
      <c r="S3" s="7">
        <f t="shared" si="0"/>
        <v>0.0639853747714808</v>
      </c>
      <c r="T3" s="7">
        <f t="shared" si="0"/>
        <v>0.0639853747714808</v>
      </c>
      <c r="U3" s="7">
        <f t="shared" si="0"/>
        <v>0.0639853747714808</v>
      </c>
      <c r="V3" s="7">
        <f t="shared" si="0"/>
        <v>0.0639853747714808</v>
      </c>
      <c r="W3" s="7">
        <f t="shared" si="0"/>
        <v>0.0639853747714808</v>
      </c>
      <c r="X3" s="7">
        <f t="shared" si="0"/>
        <v>0.0639853747714808</v>
      </c>
      <c r="Y3" s="7">
        <f t="shared" si="0"/>
        <v>0.0639853747714808</v>
      </c>
    </row>
    <row r="4" spans="1:25">
      <c r="A4" s="1">
        <v>3</v>
      </c>
      <c r="B4" s="7">
        <f>($F$49*$I$49)/SUMPRODUCT($F$26:$F$49,$I$26:$I$49)</f>
        <v>0.0645756457564576</v>
      </c>
      <c r="C4" s="7">
        <f>($F$26*$I$26)/SUMPRODUCT($F$26:$F$49,$I$26:$I$49)</f>
        <v>0.202952029520295</v>
      </c>
      <c r="D4" s="7">
        <f>($F$27*$I$27)/SUMPRODUCT($F$26:$F$49,$I$26:$I$49)</f>
        <v>0.191881918819188</v>
      </c>
      <c r="E4" s="7">
        <f>($F$28*$I$28)/SUMPRODUCT($F$26:$F$49,$I$26:$I$49)</f>
        <v>0.169741697416974</v>
      </c>
      <c r="F4" s="7">
        <f>($F$29*$I$29)/SUMPRODUCT($F$26:$F$49,$I$26:$I$49)</f>
        <v>0.180811808118081</v>
      </c>
      <c r="G4" s="7">
        <f>($F$30*$I$30)/SUMPRODUCT($F$26:$F$49,$I$26:$I$49)</f>
        <v>0.0166051660516605</v>
      </c>
      <c r="H4" s="7">
        <f t="shared" ref="C4:L4" si="1">($F$49*$I$49)/SUMPRODUCT($F$26:$F$49,$I$26:$I$49)</f>
        <v>0.0645756457564576</v>
      </c>
      <c r="I4" s="7">
        <f t="shared" si="1"/>
        <v>0.0645756457564576</v>
      </c>
      <c r="J4" s="7">
        <f t="shared" si="1"/>
        <v>0.0645756457564576</v>
      </c>
      <c r="K4" s="7">
        <f t="shared" si="1"/>
        <v>0.0645756457564576</v>
      </c>
      <c r="L4" s="7">
        <f t="shared" si="1"/>
        <v>0.0645756457564576</v>
      </c>
      <c r="M4" s="7">
        <f t="shared" ref="M4:Y4" si="2">($F$49*$I$49)/SUMPRODUCT($F$26:$F$49,$I$26:$I$49)</f>
        <v>0.0645756457564576</v>
      </c>
      <c r="N4" s="7">
        <f t="shared" si="2"/>
        <v>0.0645756457564576</v>
      </c>
      <c r="O4" s="7">
        <f t="shared" si="2"/>
        <v>0.0645756457564576</v>
      </c>
      <c r="P4" s="7">
        <f t="shared" si="2"/>
        <v>0.0645756457564576</v>
      </c>
      <c r="Q4" s="7">
        <f t="shared" si="2"/>
        <v>0.0645756457564576</v>
      </c>
      <c r="R4" s="7">
        <f t="shared" si="2"/>
        <v>0.0645756457564576</v>
      </c>
      <c r="S4" s="7">
        <f t="shared" si="2"/>
        <v>0.0645756457564576</v>
      </c>
      <c r="T4" s="7">
        <f t="shared" si="2"/>
        <v>0.0645756457564576</v>
      </c>
      <c r="U4" s="7">
        <f t="shared" si="2"/>
        <v>0.0645756457564576</v>
      </c>
      <c r="V4" s="7">
        <f t="shared" si="2"/>
        <v>0.0645756457564576</v>
      </c>
      <c r="W4" s="7">
        <f t="shared" si="2"/>
        <v>0.0645756457564576</v>
      </c>
      <c r="X4" s="7">
        <f t="shared" si="2"/>
        <v>0.0645756457564576</v>
      </c>
      <c r="Y4" s="7">
        <f t="shared" si="2"/>
        <v>0.0645756457564576</v>
      </c>
    </row>
    <row r="5" spans="1:25">
      <c r="A5" s="1">
        <v>4</v>
      </c>
      <c r="B5" s="7">
        <f>($F$49*$J$49)/SUMPRODUCT($F$26:$F$49,$J$26:$J$49)</f>
        <v>0.0646950092421442</v>
      </c>
      <c r="C5" s="7">
        <f>($F$26*$J$26)/SUMPRODUCT($F$26:$F$49,$J$26:$J$49)</f>
        <v>0.203327171903882</v>
      </c>
      <c r="D5" s="7">
        <f>($F$27*$J$27)/SUMPRODUCT($F$26:$F$49,$J$26:$J$49)</f>
        <v>0.192236598890943</v>
      </c>
      <c r="E5" s="7">
        <f>($F$28*$J$28)/SUMPRODUCT($F$26:$F$49,$J$26:$J$49)</f>
        <v>0.170055452865065</v>
      </c>
      <c r="F5" s="7">
        <f>($F$29*$J$29)/SUMPRODUCT($F$26:$F$49,$J$26:$J$49)</f>
        <v>0.181146025878004</v>
      </c>
      <c r="G5" s="7">
        <f>($F$30*$J$30)/SUMPRODUCT($F$26:$F$49,$J$26:$J$49)</f>
        <v>0.0166358595194085</v>
      </c>
      <c r="H5" s="7">
        <f t="shared" ref="C5:L5" si="3">($F$49*$J$49)/SUMPRODUCT($F$26:$F$49,$J$26:$J$49)</f>
        <v>0.0646950092421442</v>
      </c>
      <c r="I5" s="7">
        <f t="shared" si="3"/>
        <v>0.0646950092421442</v>
      </c>
      <c r="J5" s="7">
        <f t="shared" si="3"/>
        <v>0.0646950092421442</v>
      </c>
      <c r="K5" s="7">
        <f t="shared" si="3"/>
        <v>0.0646950092421442</v>
      </c>
      <c r="L5" s="7">
        <f t="shared" si="3"/>
        <v>0.0646950092421442</v>
      </c>
      <c r="M5" s="7">
        <f t="shared" ref="M5:Y5" si="4">($F$49*$J$49)/SUMPRODUCT($F$26:$F$49,$J$26:$J$49)</f>
        <v>0.0646950092421442</v>
      </c>
      <c r="N5" s="7">
        <f t="shared" si="4"/>
        <v>0.0646950092421442</v>
      </c>
      <c r="O5" s="7">
        <f t="shared" si="4"/>
        <v>0.0646950092421442</v>
      </c>
      <c r="P5" s="7">
        <f t="shared" si="4"/>
        <v>0.0646950092421442</v>
      </c>
      <c r="Q5" s="7">
        <f t="shared" si="4"/>
        <v>0.0646950092421442</v>
      </c>
      <c r="R5" s="7">
        <f t="shared" si="4"/>
        <v>0.0646950092421442</v>
      </c>
      <c r="S5" s="7">
        <f t="shared" si="4"/>
        <v>0.0646950092421442</v>
      </c>
      <c r="T5" s="7">
        <f t="shared" si="4"/>
        <v>0.0646950092421442</v>
      </c>
      <c r="U5" s="7">
        <f t="shared" si="4"/>
        <v>0.0646950092421442</v>
      </c>
      <c r="V5" s="7">
        <f t="shared" si="4"/>
        <v>0.0646950092421442</v>
      </c>
      <c r="W5" s="7">
        <f t="shared" si="4"/>
        <v>0.0646950092421442</v>
      </c>
      <c r="X5" s="7">
        <f t="shared" si="4"/>
        <v>0.0646950092421442</v>
      </c>
      <c r="Y5" s="7">
        <f t="shared" si="4"/>
        <v>0.0646950092421442</v>
      </c>
    </row>
    <row r="6" spans="1:25">
      <c r="A6" s="1">
        <v>5</v>
      </c>
      <c r="B6" s="7">
        <f>($F$49*$K$49)/SUMPRODUCT($F$26:$F$49,$K$26:$K$49)</f>
        <v>0.0646950092421442</v>
      </c>
      <c r="C6" s="7">
        <f>($F$26*$K$26)/SUMPRODUCT($F$26:$F$49,$K$26:$K$49)</f>
        <v>0.203327171903882</v>
      </c>
      <c r="D6" s="7">
        <f>($F$27*$K$27)/SUMPRODUCT($F$26:$F$49,$K$26:$K$49)</f>
        <v>0.192236598890943</v>
      </c>
      <c r="E6" s="7">
        <f>($F$28*$K$28)/SUMPRODUCT($F$26:$F$49,$K$26:$K$49)</f>
        <v>0.170055452865065</v>
      </c>
      <c r="F6" s="7">
        <f>($F$29*$K$29)/SUMPRODUCT($F$26:$F$49,$K$26:$K$49)</f>
        <v>0.181146025878004</v>
      </c>
      <c r="G6" s="7">
        <f>($F$30*$K$30)/SUMPRODUCT($F$26:$F$49,$K$26:$K$49)</f>
        <v>0.00831792975970425</v>
      </c>
      <c r="H6" s="7">
        <f t="shared" ref="C6:L6" si="5">($F$49*$K$49)/SUMPRODUCT($F$26:$F$49,$K$26:$K$49)</f>
        <v>0.0646950092421442</v>
      </c>
      <c r="I6" s="7">
        <f t="shared" si="5"/>
        <v>0.0646950092421442</v>
      </c>
      <c r="J6" s="7">
        <f t="shared" si="5"/>
        <v>0.0646950092421442</v>
      </c>
      <c r="K6" s="7">
        <f t="shared" si="5"/>
        <v>0.0646950092421442</v>
      </c>
      <c r="L6" s="7">
        <f t="shared" si="5"/>
        <v>0.0646950092421442</v>
      </c>
      <c r="M6" s="7">
        <f t="shared" ref="M6:Y6" si="6">($F$49*$K$49)/SUMPRODUCT($F$26:$F$49,$K$26:$K$49)</f>
        <v>0.0646950092421442</v>
      </c>
      <c r="N6" s="7">
        <f t="shared" si="6"/>
        <v>0.0646950092421442</v>
      </c>
      <c r="O6" s="7">
        <f t="shared" si="6"/>
        <v>0.0646950092421442</v>
      </c>
      <c r="P6" s="7">
        <f t="shared" si="6"/>
        <v>0.0646950092421442</v>
      </c>
      <c r="Q6" s="7">
        <f t="shared" si="6"/>
        <v>0.0646950092421442</v>
      </c>
      <c r="R6" s="7">
        <f t="shared" si="6"/>
        <v>0.0646950092421442</v>
      </c>
      <c r="S6" s="7">
        <f t="shared" si="6"/>
        <v>0.0646950092421442</v>
      </c>
      <c r="T6" s="7">
        <f t="shared" si="6"/>
        <v>0.0646950092421442</v>
      </c>
      <c r="U6" s="7">
        <f t="shared" si="6"/>
        <v>0.0646950092421442</v>
      </c>
      <c r="V6" s="7">
        <f t="shared" si="6"/>
        <v>0.0646950092421442</v>
      </c>
      <c r="W6" s="7">
        <f t="shared" si="6"/>
        <v>0.0646950092421442</v>
      </c>
      <c r="X6" s="7">
        <f t="shared" si="6"/>
        <v>0.0646950092421442</v>
      </c>
      <c r="Y6" s="7">
        <f t="shared" si="6"/>
        <v>0.0646950092421442</v>
      </c>
    </row>
    <row r="7" spans="1:25">
      <c r="A7" s="1">
        <v>6</v>
      </c>
      <c r="B7" s="7">
        <f>($F$49*$L$49)/SUMPRODUCT($F$26:$F$49,$L$26:$L$49)</f>
        <v>0.0646352723915051</v>
      </c>
      <c r="C7" s="7">
        <f>($F$26*$L$26)/SUMPRODUCT($F$26:$F$49,$L$26:$L$49)</f>
        <v>0.203139427516159</v>
      </c>
      <c r="D7" s="7">
        <f>($F$27*$L$27)/SUMPRODUCT($F$26:$F$49,$L$26:$L$49)</f>
        <v>0.192059095106187</v>
      </c>
      <c r="E7" s="7">
        <f>($F$28*$L$28)/SUMPRODUCT($F$26:$F$49,$L$26:$L$49)</f>
        <v>0.169898430286242</v>
      </c>
      <c r="F7" s="7">
        <f>($F$29*$L$29)/SUMPRODUCT($F$26:$F$49,$L$26:$L$49)</f>
        <v>0.180978762696214</v>
      </c>
      <c r="G7" s="7">
        <f>($F$30*$L$30)/SUMPRODUCT($F$26:$F$49,$L$26:$L$49)</f>
        <v>0.0166204986149584</v>
      </c>
      <c r="H7" s="7">
        <f t="shared" ref="C7:L7" si="7">($F$49*$L$49)/SUMPRODUCT($F$26:$F$49,$L$26:$L$49)</f>
        <v>0.0646352723915051</v>
      </c>
      <c r="I7" s="7">
        <f t="shared" si="7"/>
        <v>0.0646352723915051</v>
      </c>
      <c r="J7" s="7">
        <f t="shared" si="7"/>
        <v>0.0646352723915051</v>
      </c>
      <c r="K7" s="7">
        <f t="shared" si="7"/>
        <v>0.0646352723915051</v>
      </c>
      <c r="L7" s="7">
        <f t="shared" si="7"/>
        <v>0.0646352723915051</v>
      </c>
      <c r="M7" s="7">
        <f t="shared" ref="M7:Y7" si="8">($F$49*$L$49)/SUMPRODUCT($F$26:$F$49,$L$26:$L$49)</f>
        <v>0.0646352723915051</v>
      </c>
      <c r="N7" s="7">
        <f t="shared" si="8"/>
        <v>0.0646352723915051</v>
      </c>
      <c r="O7" s="7">
        <f t="shared" si="8"/>
        <v>0.0646352723915051</v>
      </c>
      <c r="P7" s="7">
        <f t="shared" si="8"/>
        <v>0.0646352723915051</v>
      </c>
      <c r="Q7" s="7">
        <f t="shared" si="8"/>
        <v>0.0646352723915051</v>
      </c>
      <c r="R7" s="7">
        <f t="shared" si="8"/>
        <v>0.0646352723915051</v>
      </c>
      <c r="S7" s="7">
        <f t="shared" si="8"/>
        <v>0.0646352723915051</v>
      </c>
      <c r="T7" s="7">
        <f t="shared" si="8"/>
        <v>0.0646352723915051</v>
      </c>
      <c r="U7" s="7">
        <f t="shared" si="8"/>
        <v>0.0646352723915051</v>
      </c>
      <c r="V7" s="7">
        <f t="shared" si="8"/>
        <v>0.0646352723915051</v>
      </c>
      <c r="W7" s="7">
        <f t="shared" si="8"/>
        <v>0.0646352723915051</v>
      </c>
      <c r="X7" s="7">
        <f t="shared" si="8"/>
        <v>0.0646352723915051</v>
      </c>
      <c r="Y7" s="7">
        <f t="shared" si="8"/>
        <v>0.0646352723915051</v>
      </c>
    </row>
    <row r="8" spans="1:25">
      <c r="A8" s="1">
        <v>7</v>
      </c>
      <c r="B8" s="7">
        <f>($F$49*$M$49)/SUMPRODUCT($F$26:$F$49,$M$26:$M$49)</f>
        <v>0.0646950092421442</v>
      </c>
      <c r="C8" s="7">
        <f>($F$26*$M$26)/SUMPRODUCT($F$26:$F$49,$M$26:$M$49)</f>
        <v>0.203327171903882</v>
      </c>
      <c r="D8" s="7">
        <f>($F$27*$M$27)/SUMPRODUCT($F$26:$F$49,$M$26:$M$49)</f>
        <v>0.192236598890943</v>
      </c>
      <c r="E8" s="7">
        <f>($F$28*$M$28)/SUMPRODUCT($F$26:$F$49,$M$26:$M$49)</f>
        <v>0.170055452865065</v>
      </c>
      <c r="F8" s="7">
        <f>($F$29*$M$29)/SUMPRODUCT($F$26:$F$49,$M$26:$M$49)</f>
        <v>0.181146025878004</v>
      </c>
      <c r="G8" s="7">
        <f>($F$30*$M$30)/SUMPRODUCT($F$26:$F$49,$M$26:$M$49)</f>
        <v>0.00831792975970425</v>
      </c>
      <c r="H8" s="7">
        <f t="shared" ref="C8:L8" si="9">($F$49*$M$49)/SUMPRODUCT($F$26:$F$49,$M$26:$M$49)</f>
        <v>0.0646950092421442</v>
      </c>
      <c r="I8" s="7">
        <f t="shared" si="9"/>
        <v>0.0646950092421442</v>
      </c>
      <c r="J8" s="7">
        <f t="shared" si="9"/>
        <v>0.0646950092421442</v>
      </c>
      <c r="K8" s="7">
        <f t="shared" si="9"/>
        <v>0.0646950092421442</v>
      </c>
      <c r="L8" s="7">
        <f t="shared" si="9"/>
        <v>0.0646950092421442</v>
      </c>
      <c r="M8" s="7">
        <f t="shared" ref="M8:Y8" si="10">($F$49*$M$49)/SUMPRODUCT($F$26:$F$49,$M$26:$M$49)</f>
        <v>0.0646950092421442</v>
      </c>
      <c r="N8" s="7">
        <f t="shared" si="10"/>
        <v>0.0646950092421442</v>
      </c>
      <c r="O8" s="7">
        <f t="shared" si="10"/>
        <v>0.0646950092421442</v>
      </c>
      <c r="P8" s="7">
        <f t="shared" si="10"/>
        <v>0.0646950092421442</v>
      </c>
      <c r="Q8" s="7">
        <f t="shared" si="10"/>
        <v>0.0646950092421442</v>
      </c>
      <c r="R8" s="7">
        <f t="shared" si="10"/>
        <v>0.0646950092421442</v>
      </c>
      <c r="S8" s="7">
        <f t="shared" si="10"/>
        <v>0.0646950092421442</v>
      </c>
      <c r="T8" s="7">
        <f t="shared" si="10"/>
        <v>0.0646950092421442</v>
      </c>
      <c r="U8" s="7">
        <f t="shared" si="10"/>
        <v>0.0646950092421442</v>
      </c>
      <c r="V8" s="7">
        <f t="shared" si="10"/>
        <v>0.0646950092421442</v>
      </c>
      <c r="W8" s="7">
        <f t="shared" si="10"/>
        <v>0.0646950092421442</v>
      </c>
      <c r="X8" s="7">
        <f t="shared" si="10"/>
        <v>0.0646950092421442</v>
      </c>
      <c r="Y8" s="7">
        <f t="shared" si="10"/>
        <v>0.0646950092421442</v>
      </c>
    </row>
    <row r="9" spans="1:25">
      <c r="A9" s="1">
        <v>8</v>
      </c>
      <c r="B9" s="7">
        <f>($F$49*$N$49)/SUMPRODUCT($F$26:$F$49,$N$26:$N$49)</f>
        <v>0.0645756457564576</v>
      </c>
      <c r="C9" s="7">
        <f>($F$26*$N$26)/SUMPRODUCT($F$26:$F$49,$N$26:$N$49)</f>
        <v>0.202952029520295</v>
      </c>
      <c r="D9" s="7">
        <f>($F$27*$N$27)/SUMPRODUCT($F$26:$F$49,$N$26:$N$49)</f>
        <v>0.191881918819188</v>
      </c>
      <c r="E9" s="7">
        <f>($F$28*$N$28)/SUMPRODUCT($F$26:$F$49,$N$26:$N$49)</f>
        <v>0.169741697416974</v>
      </c>
      <c r="F9" s="7">
        <f>($F$29*$N$29)/SUMPRODUCT($F$26:$F$49,$N$26:$N$49)</f>
        <v>0.180811808118081</v>
      </c>
      <c r="G9" s="7">
        <f>($F$30*$N$30)/SUMPRODUCT($F$26:$F$49,$N$26:$N$49)</f>
        <v>0.0166051660516605</v>
      </c>
      <c r="H9" s="7">
        <f t="shared" ref="C9:L9" si="11">($F$49*$N$49)/SUMPRODUCT($F$26:$F$49,$N$26:$N$49)</f>
        <v>0.0645756457564576</v>
      </c>
      <c r="I9" s="7">
        <f t="shared" si="11"/>
        <v>0.0645756457564576</v>
      </c>
      <c r="J9" s="7">
        <f t="shared" si="11"/>
        <v>0.0645756457564576</v>
      </c>
      <c r="K9" s="7">
        <f t="shared" si="11"/>
        <v>0.0645756457564576</v>
      </c>
      <c r="L9" s="7">
        <f t="shared" si="11"/>
        <v>0.0645756457564576</v>
      </c>
      <c r="M9" s="7">
        <f t="shared" ref="M9:Y9" si="12">($F$49*$N$49)/SUMPRODUCT($F$26:$F$49,$N$26:$N$49)</f>
        <v>0.0645756457564576</v>
      </c>
      <c r="N9" s="7">
        <f t="shared" si="12"/>
        <v>0.0645756457564576</v>
      </c>
      <c r="O9" s="7">
        <f t="shared" si="12"/>
        <v>0.0645756457564576</v>
      </c>
      <c r="P9" s="7">
        <f t="shared" si="12"/>
        <v>0.0645756457564576</v>
      </c>
      <c r="Q9" s="7">
        <f t="shared" si="12"/>
        <v>0.0645756457564576</v>
      </c>
      <c r="R9" s="7">
        <f t="shared" si="12"/>
        <v>0.0645756457564576</v>
      </c>
      <c r="S9" s="7">
        <f t="shared" si="12"/>
        <v>0.0645756457564576</v>
      </c>
      <c r="T9" s="7">
        <f t="shared" si="12"/>
        <v>0.0645756457564576</v>
      </c>
      <c r="U9" s="7">
        <f t="shared" si="12"/>
        <v>0.0645756457564576</v>
      </c>
      <c r="V9" s="7">
        <f t="shared" si="12"/>
        <v>0.0645756457564576</v>
      </c>
      <c r="W9" s="7">
        <f t="shared" si="12"/>
        <v>0.0645756457564576</v>
      </c>
      <c r="X9" s="7">
        <f t="shared" si="12"/>
        <v>0.0645756457564576</v>
      </c>
      <c r="Y9" s="7">
        <f t="shared" si="12"/>
        <v>0.0645756457564576</v>
      </c>
    </row>
    <row r="10" spans="1:25">
      <c r="A10" s="1">
        <v>9</v>
      </c>
      <c r="B10" s="7">
        <f>($F$49*$O$49)/SUMPRODUCT($F$26:$F$49,$O$26:$O$49)</f>
        <v>0.0646950092421442</v>
      </c>
      <c r="C10" s="7">
        <f>($F$26*$O$26)/SUMPRODUCT($F$26:$F$49,$O$26:$O$49)</f>
        <v>0.203327171903882</v>
      </c>
      <c r="D10" s="7">
        <f>($F$27*$O$27)/SUMPRODUCT($F$26:$F$49,$O$26:$O$49)</f>
        <v>0.192236598890943</v>
      </c>
      <c r="E10" s="7">
        <f>($F$28*$O$28)/SUMPRODUCT($F$26:$F$49,$O$26:$O$49)</f>
        <v>0.170055452865065</v>
      </c>
      <c r="F10" s="7">
        <f>($F$29*$O$29)/SUMPRODUCT($F$26:$F$49,$O$26:$O$49)</f>
        <v>0.181146025878004</v>
      </c>
      <c r="G10" s="7">
        <f>($F$30*$O$30)/SUMPRODUCT($F$26:$F$49,$O$26:$O$49)</f>
        <v>0.0166358595194085</v>
      </c>
      <c r="H10" s="7">
        <f t="shared" ref="C10:L10" si="13">($F$49*$O$49)/SUMPRODUCT($F$26:$F$49,$O$26:$O$49)</f>
        <v>0.0646950092421442</v>
      </c>
      <c r="I10" s="7">
        <f t="shared" si="13"/>
        <v>0.0646950092421442</v>
      </c>
      <c r="J10" s="7">
        <f t="shared" si="13"/>
        <v>0.0646950092421442</v>
      </c>
      <c r="K10" s="7">
        <f t="shared" si="13"/>
        <v>0.0646950092421442</v>
      </c>
      <c r="L10" s="7">
        <f t="shared" si="13"/>
        <v>0.0646950092421442</v>
      </c>
      <c r="M10" s="7">
        <f t="shared" ref="M10:Y10" si="14">($F$49*$O$49)/SUMPRODUCT($F$26:$F$49,$O$26:$O$49)</f>
        <v>0.0646950092421442</v>
      </c>
      <c r="N10" s="7">
        <f t="shared" si="14"/>
        <v>0.0646950092421442</v>
      </c>
      <c r="O10" s="7">
        <f t="shared" si="14"/>
        <v>0.0646950092421442</v>
      </c>
      <c r="P10" s="7">
        <f t="shared" si="14"/>
        <v>0.0646950092421442</v>
      </c>
      <c r="Q10" s="7">
        <f t="shared" si="14"/>
        <v>0.0646950092421442</v>
      </c>
      <c r="R10" s="7">
        <f t="shared" si="14"/>
        <v>0.0646950092421442</v>
      </c>
      <c r="S10" s="7">
        <f t="shared" si="14"/>
        <v>0.0646950092421442</v>
      </c>
      <c r="T10" s="7">
        <f t="shared" si="14"/>
        <v>0.0646950092421442</v>
      </c>
      <c r="U10" s="7">
        <f t="shared" si="14"/>
        <v>0.0646950092421442</v>
      </c>
      <c r="V10" s="7">
        <f t="shared" si="14"/>
        <v>0.0646950092421442</v>
      </c>
      <c r="W10" s="7">
        <f t="shared" si="14"/>
        <v>0.0646950092421442</v>
      </c>
      <c r="X10" s="7">
        <f t="shared" si="14"/>
        <v>0.0646950092421442</v>
      </c>
      <c r="Y10" s="7">
        <f t="shared" si="14"/>
        <v>0.0646950092421442</v>
      </c>
    </row>
    <row r="11" spans="1:25">
      <c r="A11" s="1">
        <v>10</v>
      </c>
      <c r="B11" s="7">
        <f>($F$49*$P$49)/SUMPRODUCT($F$26:$F$49,$P$26:$P$49)</f>
        <v>0.0646950092421442</v>
      </c>
      <c r="C11" s="7">
        <f>($F$26*$P$26)/SUMPRODUCT($F$26:$F$49,$P$26:$P$49)</f>
        <v>0.203327171903882</v>
      </c>
      <c r="D11" s="7">
        <f>($F$27*$P$27)/SUMPRODUCT($F$26:$F$49,$P$26:$P$49)</f>
        <v>0.192236598890943</v>
      </c>
      <c r="E11" s="7">
        <f>($F$28*$P$28)/SUMPRODUCT($F$26:$F$49,$P$26:$P$49)</f>
        <v>0.170055452865065</v>
      </c>
      <c r="F11" s="7">
        <f>($F$29*$P$29)/SUMPRODUCT($F$26:$F$49,$P$26:$P$49)</f>
        <v>0.181146025878004</v>
      </c>
      <c r="G11" s="7">
        <f>($F$30*$P$30)/SUMPRODUCT($F$26:$F$49,$P$26:$P$49)</f>
        <v>0.00831792975970425</v>
      </c>
      <c r="H11" s="7">
        <f t="shared" ref="C11:L11" si="15">($F$49*$P$49)/SUMPRODUCT($F$26:$F$49,$P$26:$P$49)</f>
        <v>0.0646950092421442</v>
      </c>
      <c r="I11" s="7">
        <f t="shared" si="15"/>
        <v>0.0646950092421442</v>
      </c>
      <c r="J11" s="7">
        <f t="shared" si="15"/>
        <v>0.0646950092421442</v>
      </c>
      <c r="K11" s="7">
        <f t="shared" si="15"/>
        <v>0.0646950092421442</v>
      </c>
      <c r="L11" s="7">
        <f t="shared" si="15"/>
        <v>0.0646950092421442</v>
      </c>
      <c r="M11" s="7">
        <f t="shared" ref="M11:Y11" si="16">($F$49*$P$49)/SUMPRODUCT($F$26:$F$49,$P$26:$P$49)</f>
        <v>0.0646950092421442</v>
      </c>
      <c r="N11" s="7">
        <f t="shared" si="16"/>
        <v>0.0646950092421442</v>
      </c>
      <c r="O11" s="7">
        <f t="shared" si="16"/>
        <v>0.0646950092421442</v>
      </c>
      <c r="P11" s="7">
        <f t="shared" si="16"/>
        <v>0.0646950092421442</v>
      </c>
      <c r="Q11" s="7">
        <f t="shared" si="16"/>
        <v>0.0646950092421442</v>
      </c>
      <c r="R11" s="7">
        <f t="shared" si="16"/>
        <v>0.0646950092421442</v>
      </c>
      <c r="S11" s="7">
        <f t="shared" si="16"/>
        <v>0.0646950092421442</v>
      </c>
      <c r="T11" s="7">
        <f t="shared" si="16"/>
        <v>0.0646950092421442</v>
      </c>
      <c r="U11" s="7">
        <f t="shared" si="16"/>
        <v>0.0646950092421442</v>
      </c>
      <c r="V11" s="7">
        <f t="shared" si="16"/>
        <v>0.0646950092421442</v>
      </c>
      <c r="W11" s="7">
        <f t="shared" si="16"/>
        <v>0.0646950092421442</v>
      </c>
      <c r="X11" s="7">
        <f t="shared" si="16"/>
        <v>0.0646950092421442</v>
      </c>
      <c r="Y11" s="7">
        <f t="shared" si="16"/>
        <v>0.0646950092421442</v>
      </c>
    </row>
    <row r="12" spans="1:25">
      <c r="A12" s="1">
        <v>11</v>
      </c>
      <c r="B12" s="7">
        <f>($F$49*$Q$49)/SUMPRODUCT($F$26:$F$49,$Q$26:$Q$49)</f>
        <v>0.0689061154177433</v>
      </c>
      <c r="C12" s="7">
        <f>($F$26*$Q$26)/SUMPRODUCT($F$26:$F$49,$Q$26:$Q$49)</f>
        <v>0.189491817398794</v>
      </c>
      <c r="D12" s="7">
        <f>($F$27*$Q$27)/SUMPRODUCT($F$26:$F$49,$Q$26:$Q$49)</f>
        <v>0.179155900086133</v>
      </c>
      <c r="E12" s="7">
        <f>($F$28*$Q$28)/SUMPRODUCT($F$26:$F$49,$Q$26:$Q$49)</f>
        <v>0.15848406546081</v>
      </c>
      <c r="F12" s="7">
        <f>($F$29*$Q$29)/SUMPRODUCT($F$26:$F$49,$Q$26:$Q$49)</f>
        <v>0.168819982773471</v>
      </c>
      <c r="G12" s="7">
        <f>($F$30*$Q$30)/SUMPRODUCT($F$26:$F$49,$Q$26:$Q$49)</f>
        <v>0.0232558139534884</v>
      </c>
      <c r="H12" s="7">
        <f t="shared" ref="C12:L12" si="17">($F$49*$Q$49)/SUMPRODUCT($F$26:$F$49,$Q$26:$Q$49)</f>
        <v>0.0689061154177433</v>
      </c>
      <c r="I12" s="7">
        <f t="shared" si="17"/>
        <v>0.0689061154177433</v>
      </c>
      <c r="J12" s="7">
        <f t="shared" si="17"/>
        <v>0.0689061154177433</v>
      </c>
      <c r="K12" s="7">
        <f t="shared" si="17"/>
        <v>0.0689061154177433</v>
      </c>
      <c r="L12" s="7">
        <f t="shared" si="17"/>
        <v>0.0689061154177433</v>
      </c>
      <c r="M12" s="7">
        <f t="shared" ref="M12:Y12" si="18">($F$49*$Q$49)/SUMPRODUCT($F$26:$F$49,$Q$26:$Q$49)</f>
        <v>0.0689061154177433</v>
      </c>
      <c r="N12" s="7">
        <f t="shared" si="18"/>
        <v>0.0689061154177433</v>
      </c>
      <c r="O12" s="7">
        <f t="shared" si="18"/>
        <v>0.0689061154177433</v>
      </c>
      <c r="P12" s="7">
        <f t="shared" si="18"/>
        <v>0.0689061154177433</v>
      </c>
      <c r="Q12" s="7">
        <f t="shared" si="18"/>
        <v>0.0689061154177433</v>
      </c>
      <c r="R12" s="7">
        <f t="shared" si="18"/>
        <v>0.0689061154177433</v>
      </c>
      <c r="S12" s="7">
        <f t="shared" si="18"/>
        <v>0.0689061154177433</v>
      </c>
      <c r="T12" s="7">
        <f t="shared" si="18"/>
        <v>0.0689061154177433</v>
      </c>
      <c r="U12" s="7">
        <f t="shared" si="18"/>
        <v>0.0689061154177433</v>
      </c>
      <c r="V12" s="7">
        <f t="shared" si="18"/>
        <v>0.0689061154177433</v>
      </c>
      <c r="W12" s="7">
        <f t="shared" si="18"/>
        <v>0.0689061154177433</v>
      </c>
      <c r="X12" s="7">
        <f t="shared" si="18"/>
        <v>0.0689061154177433</v>
      </c>
      <c r="Y12" s="7">
        <f t="shared" si="18"/>
        <v>0.0689061154177433</v>
      </c>
    </row>
    <row r="13" spans="1:25">
      <c r="A13" s="1">
        <v>12</v>
      </c>
      <c r="B13" s="7">
        <f>($F$49*$R$49)/SUMPRODUCT($F$26:$F$49,$R$26:$R$49)</f>
        <v>0.0685518423307626</v>
      </c>
      <c r="C13" s="7">
        <f>($F$26*$R$26)/SUMPRODUCT($F$26:$F$49,$R$26:$R$49)</f>
        <v>0.188517566409597</v>
      </c>
      <c r="D13" s="7">
        <f>($F$27*$R$27)/SUMPRODUCT($F$26:$F$49,$R$26:$R$49)</f>
        <v>0.178234790059983</v>
      </c>
      <c r="E13" s="7">
        <f>($F$28*$R$28)/SUMPRODUCT($F$26:$F$49,$R$26:$R$49)</f>
        <v>0.157669237360754</v>
      </c>
      <c r="F13" s="7">
        <f>($F$29*$R$29)/SUMPRODUCT($F$26:$F$49,$R$26:$R$49)</f>
        <v>0.167952013710368</v>
      </c>
      <c r="G13" s="7">
        <f>($F$30*$R$30)/SUMPRODUCT($F$26:$F$49,$R$26:$R$49)</f>
        <v>0.0154241645244216</v>
      </c>
      <c r="H13" s="7">
        <f t="shared" ref="C13:L13" si="19">($F$49*$R$49)/SUMPRODUCT($F$26:$F$49,$R$26:$R$49)</f>
        <v>0.0685518423307626</v>
      </c>
      <c r="I13" s="7">
        <f t="shared" si="19"/>
        <v>0.0685518423307626</v>
      </c>
      <c r="J13" s="7">
        <f t="shared" si="19"/>
        <v>0.0685518423307626</v>
      </c>
      <c r="K13" s="7">
        <f t="shared" si="19"/>
        <v>0.0685518423307626</v>
      </c>
      <c r="L13" s="7">
        <f t="shared" si="19"/>
        <v>0.0685518423307626</v>
      </c>
      <c r="M13" s="7">
        <f t="shared" ref="M13:Y13" si="20">($F$49*$R$49)/SUMPRODUCT($F$26:$F$49,$R$26:$R$49)</f>
        <v>0.0685518423307626</v>
      </c>
      <c r="N13" s="7">
        <f t="shared" si="20"/>
        <v>0.0685518423307626</v>
      </c>
      <c r="O13" s="7">
        <f t="shared" si="20"/>
        <v>0.0685518423307626</v>
      </c>
      <c r="P13" s="7">
        <f t="shared" si="20"/>
        <v>0.0685518423307626</v>
      </c>
      <c r="Q13" s="7">
        <f t="shared" si="20"/>
        <v>0.0685518423307626</v>
      </c>
      <c r="R13" s="7">
        <f t="shared" si="20"/>
        <v>0.0685518423307626</v>
      </c>
      <c r="S13" s="7">
        <f t="shared" si="20"/>
        <v>0.0685518423307626</v>
      </c>
      <c r="T13" s="7">
        <f t="shared" si="20"/>
        <v>0.0685518423307626</v>
      </c>
      <c r="U13" s="7">
        <f t="shared" si="20"/>
        <v>0.0685518423307626</v>
      </c>
      <c r="V13" s="7">
        <f t="shared" si="20"/>
        <v>0.0685518423307626</v>
      </c>
      <c r="W13" s="7">
        <f t="shared" si="20"/>
        <v>0.0685518423307626</v>
      </c>
      <c r="X13" s="7">
        <f t="shared" si="20"/>
        <v>0.0685518423307626</v>
      </c>
      <c r="Y13" s="7">
        <f t="shared" si="20"/>
        <v>0.0685518423307626</v>
      </c>
    </row>
    <row r="14" spans="1:25">
      <c r="A14" s="1">
        <v>13</v>
      </c>
      <c r="B14" s="7">
        <f>($F$49*$S$49)/SUMPRODUCT($F$26:$F$49,$S$26:$S$49)</f>
        <v>0.0684345594525235</v>
      </c>
      <c r="C14" s="7">
        <f>($F$26*$S$26)/SUMPRODUCT($F$26:$F$49,$S$26:$S$49)</f>
        <v>0.18819503849444</v>
      </c>
      <c r="D14" s="7">
        <f>($F$27*$S$27)/SUMPRODUCT($F$26:$F$49,$S$26:$S$49)</f>
        <v>0.177929854576561</v>
      </c>
      <c r="E14" s="7">
        <f>($F$28*$S$28)/SUMPRODUCT($F$26:$F$49,$S$26:$S$49)</f>
        <v>0.157399486740804</v>
      </c>
      <c r="F14" s="7">
        <f>($F$29*$S$29)/SUMPRODUCT($F$26:$F$49,$S$26:$S$49)</f>
        <v>0.167664670658683</v>
      </c>
      <c r="G14" s="7">
        <f>($F$30*$S$30)/SUMPRODUCT($F$26:$F$49,$S$26:$S$49)</f>
        <v>0.0230966638152267</v>
      </c>
      <c r="H14" s="7">
        <f t="shared" ref="C14:L14" si="21">($F$49*$S$49)/SUMPRODUCT($F$26:$F$49,$S$26:$S$49)</f>
        <v>0.0684345594525235</v>
      </c>
      <c r="I14" s="7">
        <f t="shared" si="21"/>
        <v>0.0684345594525235</v>
      </c>
      <c r="J14" s="7">
        <f t="shared" si="21"/>
        <v>0.0684345594525235</v>
      </c>
      <c r="K14" s="7">
        <f t="shared" si="21"/>
        <v>0.0684345594525235</v>
      </c>
      <c r="L14" s="7">
        <f t="shared" si="21"/>
        <v>0.0684345594525235</v>
      </c>
      <c r="M14" s="7">
        <f t="shared" ref="M14:Y14" si="22">($F$49*$S$49)/SUMPRODUCT($F$26:$F$49,$S$26:$S$49)</f>
        <v>0.0684345594525235</v>
      </c>
      <c r="N14" s="7">
        <f t="shared" si="22"/>
        <v>0.0684345594525235</v>
      </c>
      <c r="O14" s="7">
        <f t="shared" si="22"/>
        <v>0.0684345594525235</v>
      </c>
      <c r="P14" s="7">
        <f t="shared" si="22"/>
        <v>0.0684345594525235</v>
      </c>
      <c r="Q14" s="7">
        <f t="shared" si="22"/>
        <v>0.0684345594525235</v>
      </c>
      <c r="R14" s="7">
        <f t="shared" si="22"/>
        <v>0.0684345594525235</v>
      </c>
      <c r="S14" s="7">
        <f t="shared" si="22"/>
        <v>0.0684345594525235</v>
      </c>
      <c r="T14" s="7">
        <f t="shared" si="22"/>
        <v>0.0684345594525235</v>
      </c>
      <c r="U14" s="7">
        <f t="shared" si="22"/>
        <v>0.0684345594525235</v>
      </c>
      <c r="V14" s="7">
        <f t="shared" si="22"/>
        <v>0.0684345594525235</v>
      </c>
      <c r="W14" s="7">
        <f t="shared" si="22"/>
        <v>0.0684345594525235</v>
      </c>
      <c r="X14" s="7">
        <f t="shared" si="22"/>
        <v>0.0684345594525235</v>
      </c>
      <c r="Y14" s="7">
        <f t="shared" si="22"/>
        <v>0.0684345594525235</v>
      </c>
    </row>
    <row r="15" spans="1:25">
      <c r="A15" s="1">
        <v>14</v>
      </c>
      <c r="B15" s="7">
        <f>($F$49*$T$49)/SUMPRODUCT($F$26:$F$49,$T$26:$T$49)</f>
        <v>0.0685518423307626</v>
      </c>
      <c r="C15" s="7">
        <f>($F$26*$T$26)/SUMPRODUCT($F$26:$F$49,$T$26:$T$49)</f>
        <v>0.188517566409597</v>
      </c>
      <c r="D15" s="7">
        <f>($F$27*$T$27)/SUMPRODUCT($F$26:$F$49,$T$26:$T$49)</f>
        <v>0.178234790059983</v>
      </c>
      <c r="E15" s="7">
        <f>($F$28*$T$28)/SUMPRODUCT($F$26:$F$49,$T$26:$T$49)</f>
        <v>0.157669237360754</v>
      </c>
      <c r="F15" s="7">
        <f>($F$29*$T$29)/SUMPRODUCT($F$26:$F$49,$T$26:$T$49)</f>
        <v>0.167952013710368</v>
      </c>
      <c r="G15" s="7">
        <f>($F$30*$T$30)/SUMPRODUCT($F$26:$F$49,$T$26:$T$49)</f>
        <v>0.0231362467866324</v>
      </c>
      <c r="H15" s="7">
        <f t="shared" ref="C15:L15" si="23">($F$49*$T$49)/SUMPRODUCT($F$26:$F$49,$T$26:$T$49)</f>
        <v>0.0685518423307626</v>
      </c>
      <c r="I15" s="7">
        <f t="shared" si="23"/>
        <v>0.0685518423307626</v>
      </c>
      <c r="J15" s="7">
        <f t="shared" si="23"/>
        <v>0.0685518423307626</v>
      </c>
      <c r="K15" s="7">
        <f t="shared" si="23"/>
        <v>0.0685518423307626</v>
      </c>
      <c r="L15" s="7">
        <f t="shared" si="23"/>
        <v>0.0685518423307626</v>
      </c>
      <c r="M15" s="7">
        <f t="shared" ref="M15:Y15" si="24">($F$49*$T$49)/SUMPRODUCT($F$26:$F$49,$T$26:$T$49)</f>
        <v>0.0685518423307626</v>
      </c>
      <c r="N15" s="7">
        <f t="shared" si="24"/>
        <v>0.0685518423307626</v>
      </c>
      <c r="O15" s="7">
        <f t="shared" si="24"/>
        <v>0.0685518423307626</v>
      </c>
      <c r="P15" s="7">
        <f t="shared" si="24"/>
        <v>0.0685518423307626</v>
      </c>
      <c r="Q15" s="7">
        <f t="shared" si="24"/>
        <v>0.0685518423307626</v>
      </c>
      <c r="R15" s="7">
        <f t="shared" si="24"/>
        <v>0.0685518423307626</v>
      </c>
      <c r="S15" s="7">
        <f t="shared" si="24"/>
        <v>0.0685518423307626</v>
      </c>
      <c r="T15" s="7">
        <f t="shared" si="24"/>
        <v>0.0685518423307626</v>
      </c>
      <c r="U15" s="7">
        <f t="shared" si="24"/>
        <v>0.0685518423307626</v>
      </c>
      <c r="V15" s="7">
        <f t="shared" si="24"/>
        <v>0.0685518423307626</v>
      </c>
      <c r="W15" s="7">
        <f t="shared" si="24"/>
        <v>0.0685518423307626</v>
      </c>
      <c r="X15" s="7">
        <f t="shared" si="24"/>
        <v>0.0685518423307626</v>
      </c>
      <c r="Y15" s="7">
        <f t="shared" si="24"/>
        <v>0.0685518423307626</v>
      </c>
    </row>
    <row r="16" spans="1:25">
      <c r="A16" s="1">
        <v>15</v>
      </c>
      <c r="B16" s="7">
        <f>($F$49*$U$49)/SUMPRODUCT($F$26:$F$49,$U$26:$U$49)</f>
        <v>0.0685518423307626</v>
      </c>
      <c r="C16" s="7">
        <f>($F$26*$U$26)/SUMPRODUCT($F$26:$F$49,$U$26:$U$49)</f>
        <v>0.188517566409597</v>
      </c>
      <c r="D16" s="7">
        <f>($F$27*$U$27)/SUMPRODUCT($F$26:$F$49,$U$26:$U$49)</f>
        <v>0.178234790059983</v>
      </c>
      <c r="E16" s="7">
        <f>($F$28*$U$28)/SUMPRODUCT($F$26:$F$49,$U$26:$U$49)</f>
        <v>0.157669237360754</v>
      </c>
      <c r="F16" s="7">
        <f>($F$29*$U$29)/SUMPRODUCT($F$26:$F$49,$U$26:$U$49)</f>
        <v>0.167952013710368</v>
      </c>
      <c r="G16" s="7">
        <f>($F$30*$U$30)/SUMPRODUCT($F$26:$F$49,$U$26:$U$49)</f>
        <v>0.0154241645244216</v>
      </c>
      <c r="H16" s="7">
        <f t="shared" ref="C16:L16" si="25">($F$49*$U$49)/SUMPRODUCT($F$26:$F$49,$U$26:$U$49)</f>
        <v>0.0685518423307626</v>
      </c>
      <c r="I16" s="7">
        <f t="shared" si="25"/>
        <v>0.0685518423307626</v>
      </c>
      <c r="J16" s="7">
        <f t="shared" si="25"/>
        <v>0.0685518423307626</v>
      </c>
      <c r="K16" s="7">
        <f t="shared" si="25"/>
        <v>0.0685518423307626</v>
      </c>
      <c r="L16" s="7">
        <f t="shared" si="25"/>
        <v>0.0685518423307626</v>
      </c>
      <c r="M16" s="7">
        <f t="shared" ref="M16:Y16" si="26">($F$49*$U$49)/SUMPRODUCT($F$26:$F$49,$U$26:$U$49)</f>
        <v>0.0685518423307626</v>
      </c>
      <c r="N16" s="7">
        <f t="shared" si="26"/>
        <v>0.0685518423307626</v>
      </c>
      <c r="O16" s="7">
        <f t="shared" si="26"/>
        <v>0.0685518423307626</v>
      </c>
      <c r="P16" s="7">
        <f t="shared" si="26"/>
        <v>0.0685518423307626</v>
      </c>
      <c r="Q16" s="7">
        <f t="shared" si="26"/>
        <v>0.0685518423307626</v>
      </c>
      <c r="R16" s="7">
        <f t="shared" si="26"/>
        <v>0.0685518423307626</v>
      </c>
      <c r="S16" s="7">
        <f t="shared" si="26"/>
        <v>0.0685518423307626</v>
      </c>
      <c r="T16" s="7">
        <f t="shared" si="26"/>
        <v>0.0685518423307626</v>
      </c>
      <c r="U16" s="7">
        <f t="shared" si="26"/>
        <v>0.0685518423307626</v>
      </c>
      <c r="V16" s="7">
        <f t="shared" si="26"/>
        <v>0.0685518423307626</v>
      </c>
      <c r="W16" s="7">
        <f t="shared" si="26"/>
        <v>0.0685518423307626</v>
      </c>
      <c r="X16" s="7">
        <f t="shared" si="26"/>
        <v>0.0685518423307626</v>
      </c>
      <c r="Y16" s="7">
        <f t="shared" si="26"/>
        <v>0.0685518423307626</v>
      </c>
    </row>
    <row r="17" spans="1:25">
      <c r="A17" s="1">
        <v>16</v>
      </c>
      <c r="B17" s="7">
        <f>($F$49*$V$49)/SUMPRODUCT($F$26:$F$49,$V$26:$V$49)</f>
        <v>0.0684931506849315</v>
      </c>
      <c r="C17" s="7">
        <f>($F$26*$V$26)/SUMPRODUCT($F$26:$F$49,$V$26:$V$49)</f>
        <v>0.188356164383562</v>
      </c>
      <c r="D17" s="7">
        <f>($F$27*$V$27)/SUMPRODUCT($F$26:$F$49,$V$26:$V$49)</f>
        <v>0.178082191780822</v>
      </c>
      <c r="E17" s="7">
        <f>($F$28*$V$28)/SUMPRODUCT($F$26:$F$49,$V$26:$V$49)</f>
        <v>0.157534246575342</v>
      </c>
      <c r="F17" s="7">
        <f>($F$29*$V$29)/SUMPRODUCT($F$26:$F$49,$V$26:$V$49)</f>
        <v>0.167808219178082</v>
      </c>
      <c r="G17" s="7">
        <f>($F$30*$V$30)/SUMPRODUCT($F$26:$F$49,$V$26:$V$49)</f>
        <v>0.0231164383561644</v>
      </c>
      <c r="H17" s="7">
        <f t="shared" ref="C17:L17" si="27">($F$49*$V$49)/SUMPRODUCT($F$26:$F$49,$V$26:$V$49)</f>
        <v>0.0684931506849315</v>
      </c>
      <c r="I17" s="7">
        <f t="shared" si="27"/>
        <v>0.0684931506849315</v>
      </c>
      <c r="J17" s="7">
        <f t="shared" si="27"/>
        <v>0.0684931506849315</v>
      </c>
      <c r="K17" s="7">
        <f t="shared" si="27"/>
        <v>0.0684931506849315</v>
      </c>
      <c r="L17" s="7">
        <f t="shared" si="27"/>
        <v>0.0684931506849315</v>
      </c>
      <c r="M17" s="7">
        <f t="shared" ref="M17:Y17" si="28">($F$49*$V$49)/SUMPRODUCT($F$26:$F$49,$V$26:$V$49)</f>
        <v>0.0684931506849315</v>
      </c>
      <c r="N17" s="7">
        <f t="shared" si="28"/>
        <v>0.0684931506849315</v>
      </c>
      <c r="O17" s="7">
        <f t="shared" si="28"/>
        <v>0.0684931506849315</v>
      </c>
      <c r="P17" s="7">
        <f t="shared" si="28"/>
        <v>0.0684931506849315</v>
      </c>
      <c r="Q17" s="7">
        <f t="shared" si="28"/>
        <v>0.0684931506849315</v>
      </c>
      <c r="R17" s="7">
        <f t="shared" si="28"/>
        <v>0.0684931506849315</v>
      </c>
      <c r="S17" s="7">
        <f t="shared" si="28"/>
        <v>0.0684931506849315</v>
      </c>
      <c r="T17" s="7">
        <f t="shared" si="28"/>
        <v>0.0684931506849315</v>
      </c>
      <c r="U17" s="7">
        <f t="shared" si="28"/>
        <v>0.0684931506849315</v>
      </c>
      <c r="V17" s="7">
        <f t="shared" si="28"/>
        <v>0.0684931506849315</v>
      </c>
      <c r="W17" s="7">
        <f t="shared" si="28"/>
        <v>0.0684931506849315</v>
      </c>
      <c r="X17" s="7">
        <f t="shared" si="28"/>
        <v>0.0684931506849315</v>
      </c>
      <c r="Y17" s="7">
        <f t="shared" si="28"/>
        <v>0.0684931506849315</v>
      </c>
    </row>
    <row r="18" spans="1:25">
      <c r="A18" s="1">
        <v>17</v>
      </c>
      <c r="B18" s="7">
        <f>($F$49*$W$49)/SUMPRODUCT($F$26:$F$49,$W$26:$W$49)</f>
        <v>0.0685518423307626</v>
      </c>
      <c r="C18" s="7">
        <f>($F$26*$W$26)/SUMPRODUCT($F$26:$F$49,$W$26:$W$49)</f>
        <v>0.188517566409597</v>
      </c>
      <c r="D18" s="7">
        <f>($F$27*$W$27)/SUMPRODUCT($F$26:$F$49,$W$26:$W$49)</f>
        <v>0.178234790059983</v>
      </c>
      <c r="E18" s="7">
        <f>($F$28*$W$28)/SUMPRODUCT($F$26:$F$49,$W$26:$W$49)</f>
        <v>0.157669237360754</v>
      </c>
      <c r="F18" s="7">
        <f>($F$29*$W$29)/SUMPRODUCT($F$26:$F$49,$W$26:$W$49)</f>
        <v>0.167952013710368</v>
      </c>
      <c r="G18" s="7">
        <f>($F$30*$W$30)/SUMPRODUCT($F$26:$F$49,$W$26:$W$49)</f>
        <v>0.0154241645244216</v>
      </c>
      <c r="H18" s="7">
        <f t="shared" ref="C18:L18" si="29">($F$49*$W$49)/SUMPRODUCT($F$26:$F$49,$W$26:$W$49)</f>
        <v>0.0685518423307626</v>
      </c>
      <c r="I18" s="7">
        <f t="shared" si="29"/>
        <v>0.0685518423307626</v>
      </c>
      <c r="J18" s="7">
        <f t="shared" si="29"/>
        <v>0.0685518423307626</v>
      </c>
      <c r="K18" s="7">
        <f t="shared" si="29"/>
        <v>0.0685518423307626</v>
      </c>
      <c r="L18" s="7">
        <f t="shared" si="29"/>
        <v>0.0685518423307626</v>
      </c>
      <c r="M18" s="7">
        <f t="shared" ref="M18:Y18" si="30">($F$49*$W$49)/SUMPRODUCT($F$26:$F$49,$W$26:$W$49)</f>
        <v>0.0685518423307626</v>
      </c>
      <c r="N18" s="7">
        <f t="shared" si="30"/>
        <v>0.0685518423307626</v>
      </c>
      <c r="O18" s="7">
        <f t="shared" si="30"/>
        <v>0.0685518423307626</v>
      </c>
      <c r="P18" s="7">
        <f t="shared" si="30"/>
        <v>0.0685518423307626</v>
      </c>
      <c r="Q18" s="7">
        <f t="shared" si="30"/>
        <v>0.0685518423307626</v>
      </c>
      <c r="R18" s="7">
        <f t="shared" si="30"/>
        <v>0.0685518423307626</v>
      </c>
      <c r="S18" s="7">
        <f t="shared" si="30"/>
        <v>0.0685518423307626</v>
      </c>
      <c r="T18" s="7">
        <f t="shared" si="30"/>
        <v>0.0685518423307626</v>
      </c>
      <c r="U18" s="7">
        <f t="shared" si="30"/>
        <v>0.0685518423307626</v>
      </c>
      <c r="V18" s="7">
        <f t="shared" si="30"/>
        <v>0.0685518423307626</v>
      </c>
      <c r="W18" s="7">
        <f t="shared" si="30"/>
        <v>0.0685518423307626</v>
      </c>
      <c r="X18" s="7">
        <f t="shared" si="30"/>
        <v>0.0685518423307626</v>
      </c>
      <c r="Y18" s="7">
        <f t="shared" si="30"/>
        <v>0.0685518423307626</v>
      </c>
    </row>
    <row r="19" spans="1:25">
      <c r="A19" s="1">
        <v>18</v>
      </c>
      <c r="B19" s="7">
        <f>($F$49*$X$49)/SUMPRODUCT($F$26:$F$49,$X$26:$X$49)</f>
        <v>0.0684345594525235</v>
      </c>
      <c r="C19" s="7">
        <f>($F$26*$X$26)/SUMPRODUCT($F$26:$F$49,$X$26:$X$49)</f>
        <v>0.18819503849444</v>
      </c>
      <c r="D19" s="7">
        <f>($F$27*$X$27)/SUMPRODUCT($F$26:$F$49,$X$26:$X$49)</f>
        <v>0.177929854576561</v>
      </c>
      <c r="E19" s="7">
        <f>($F$28*$X$28)/SUMPRODUCT($F$26:$F$49,$X$26:$X$49)</f>
        <v>0.157399486740804</v>
      </c>
      <c r="F19" s="7">
        <f>($F$29*$X$29)/SUMPRODUCT($F$26:$F$49,$X$26:$X$49)</f>
        <v>0.167664670658683</v>
      </c>
      <c r="G19" s="7">
        <f>($F$30*$X$30)/SUMPRODUCT($F$26:$F$49,$X$26:$X$49)</f>
        <v>0.0230966638152267</v>
      </c>
      <c r="H19" s="7">
        <f t="shared" ref="C19:L19" si="31">($F$49*$X$49)/SUMPRODUCT($F$26:$F$49,$X$26:$X$49)</f>
        <v>0.0684345594525235</v>
      </c>
      <c r="I19" s="7">
        <f t="shared" si="31"/>
        <v>0.0684345594525235</v>
      </c>
      <c r="J19" s="7">
        <f t="shared" si="31"/>
        <v>0.0684345594525235</v>
      </c>
      <c r="K19" s="7">
        <f t="shared" si="31"/>
        <v>0.0684345594525235</v>
      </c>
      <c r="L19" s="7">
        <f t="shared" si="31"/>
        <v>0.0684345594525235</v>
      </c>
      <c r="M19" s="7">
        <f t="shared" ref="M19:Y19" si="32">($F$49*$X$49)/SUMPRODUCT($F$26:$F$49,$X$26:$X$49)</f>
        <v>0.0684345594525235</v>
      </c>
      <c r="N19" s="7">
        <f t="shared" si="32"/>
        <v>0.0684345594525235</v>
      </c>
      <c r="O19" s="7">
        <f t="shared" si="32"/>
        <v>0.0684345594525235</v>
      </c>
      <c r="P19" s="7">
        <f t="shared" si="32"/>
        <v>0.0684345594525235</v>
      </c>
      <c r="Q19" s="7">
        <f t="shared" si="32"/>
        <v>0.0684345594525235</v>
      </c>
      <c r="R19" s="7">
        <f t="shared" si="32"/>
        <v>0.0684345594525235</v>
      </c>
      <c r="S19" s="7">
        <f t="shared" si="32"/>
        <v>0.0684345594525235</v>
      </c>
      <c r="T19" s="7">
        <f t="shared" si="32"/>
        <v>0.0684345594525235</v>
      </c>
      <c r="U19" s="7">
        <f t="shared" si="32"/>
        <v>0.0684345594525235</v>
      </c>
      <c r="V19" s="7">
        <f t="shared" si="32"/>
        <v>0.0684345594525235</v>
      </c>
      <c r="W19" s="7">
        <f t="shared" si="32"/>
        <v>0.0684345594525235</v>
      </c>
      <c r="X19" s="7">
        <f t="shared" si="32"/>
        <v>0.0684345594525235</v>
      </c>
      <c r="Y19" s="7">
        <f t="shared" si="32"/>
        <v>0.0684345594525235</v>
      </c>
    </row>
    <row r="20" spans="1:25">
      <c r="A20" s="1">
        <v>19</v>
      </c>
      <c r="B20" s="7">
        <f>($F$49*$Y$49)/SUMPRODUCT($F$26:$F$49,$Y$26:$Y$49)</f>
        <v>0.0685518423307626</v>
      </c>
      <c r="C20" s="7">
        <f>($F$26*$Y$26)/SUMPRODUCT($F$26:$F$49,$Y$26:$Y$49)</f>
        <v>0.188517566409597</v>
      </c>
      <c r="D20" s="7">
        <f>($F$27*$Y$27)/SUMPRODUCT($F$26:$F$49,$Y$26:$Y$49)</f>
        <v>0.178234790059983</v>
      </c>
      <c r="E20" s="7">
        <f>($F$28*$Y$28)/SUMPRODUCT($F$26:$F$49,$Y$26:$Y$49)</f>
        <v>0.157669237360754</v>
      </c>
      <c r="F20" s="7">
        <f>($F$29*$Y$29)/SUMPRODUCT($F$26:$F$49,$Y$26:$Y$49)</f>
        <v>0.167952013710368</v>
      </c>
      <c r="G20" s="7">
        <f>($F$30*$Y$30)/SUMPRODUCT($F$26:$F$49,$Y$26:$Y$49)</f>
        <v>0.0231362467866324</v>
      </c>
      <c r="H20" s="7">
        <f t="shared" ref="C20:L20" si="33">($F$49*$Y$49)/SUMPRODUCT($F$26:$F$49,$Y$26:$Y$49)</f>
        <v>0.0685518423307626</v>
      </c>
      <c r="I20" s="7">
        <f t="shared" si="33"/>
        <v>0.0685518423307626</v>
      </c>
      <c r="J20" s="7">
        <f t="shared" si="33"/>
        <v>0.0685518423307626</v>
      </c>
      <c r="K20" s="7">
        <f t="shared" si="33"/>
        <v>0.0685518423307626</v>
      </c>
      <c r="L20" s="7">
        <f t="shared" si="33"/>
        <v>0.0685518423307626</v>
      </c>
      <c r="M20" s="7">
        <f t="shared" ref="M20:Y20" si="34">($F$49*$Y$49)/SUMPRODUCT($F$26:$F$49,$Y$26:$Y$49)</f>
        <v>0.0685518423307626</v>
      </c>
      <c r="N20" s="7">
        <f t="shared" si="34"/>
        <v>0.0685518423307626</v>
      </c>
      <c r="O20" s="7">
        <f t="shared" si="34"/>
        <v>0.0685518423307626</v>
      </c>
      <c r="P20" s="7">
        <f t="shared" si="34"/>
        <v>0.0685518423307626</v>
      </c>
      <c r="Q20" s="7">
        <f t="shared" si="34"/>
        <v>0.0685518423307626</v>
      </c>
      <c r="R20" s="7">
        <f t="shared" si="34"/>
        <v>0.0685518423307626</v>
      </c>
      <c r="S20" s="7">
        <f t="shared" si="34"/>
        <v>0.0685518423307626</v>
      </c>
      <c r="T20" s="7">
        <f t="shared" si="34"/>
        <v>0.0685518423307626</v>
      </c>
      <c r="U20" s="7">
        <f t="shared" si="34"/>
        <v>0.0685518423307626</v>
      </c>
      <c r="V20" s="7">
        <f t="shared" si="34"/>
        <v>0.0685518423307626</v>
      </c>
      <c r="W20" s="7">
        <f t="shared" si="34"/>
        <v>0.0685518423307626</v>
      </c>
      <c r="X20" s="7">
        <f t="shared" si="34"/>
        <v>0.0685518423307626</v>
      </c>
      <c r="Y20" s="7">
        <f t="shared" si="34"/>
        <v>0.0685518423307626</v>
      </c>
    </row>
    <row r="21" spans="1:25">
      <c r="A21" s="1">
        <v>20</v>
      </c>
      <c r="B21" s="7">
        <f>($F$49*$Z$49)/SUMPRODUCT($F$26:$F$49,$Z$26:$Z$49)</f>
        <v>0.0685518423307626</v>
      </c>
      <c r="C21" s="7">
        <f>($F$26*$Z$26)/SUMPRODUCT($F$26:$F$49,$Z$26:$Z$49)</f>
        <v>0.188517566409597</v>
      </c>
      <c r="D21" s="7">
        <f>($F$27*$Z$27)/SUMPRODUCT($F$26:$F$49,$Z$26:$Z$49)</f>
        <v>0.178234790059983</v>
      </c>
      <c r="E21" s="7">
        <f>($F$28*$Z$28)/SUMPRODUCT($F$26:$F$49,$Z$26:$Z$49)</f>
        <v>0.157669237360754</v>
      </c>
      <c r="F21" s="7">
        <f>($F$29*$Z$29)/SUMPRODUCT($F$26:$F$49,$Z$26:$Z$49)</f>
        <v>0.167952013710368</v>
      </c>
      <c r="G21" s="7">
        <f>($F$30*$Z$30)/SUMPRODUCT($F$26:$F$49,$Z$26:$Z$49)</f>
        <v>0.0154241645244216</v>
      </c>
      <c r="H21" s="7">
        <f t="shared" ref="C21:L21" si="35">($F$49*$Z$49)/SUMPRODUCT($F$26:$F$49,$Z$26:$Z$49)</f>
        <v>0.0685518423307626</v>
      </c>
      <c r="I21" s="7">
        <f t="shared" si="35"/>
        <v>0.0685518423307626</v>
      </c>
      <c r="J21" s="7">
        <f t="shared" si="35"/>
        <v>0.0685518423307626</v>
      </c>
      <c r="K21" s="7">
        <f t="shared" si="35"/>
        <v>0.0685518423307626</v>
      </c>
      <c r="L21" s="7">
        <f t="shared" si="35"/>
        <v>0.0685518423307626</v>
      </c>
      <c r="M21" s="7">
        <f t="shared" ref="M21:Y21" si="36">($F$49*$Z$49)/SUMPRODUCT($F$26:$F$49,$Z$26:$Z$49)</f>
        <v>0.0685518423307626</v>
      </c>
      <c r="N21" s="7">
        <f t="shared" si="36"/>
        <v>0.0685518423307626</v>
      </c>
      <c r="O21" s="7">
        <f t="shared" si="36"/>
        <v>0.0685518423307626</v>
      </c>
      <c r="P21" s="7">
        <f t="shared" si="36"/>
        <v>0.0685518423307626</v>
      </c>
      <c r="Q21" s="7">
        <f t="shared" si="36"/>
        <v>0.0685518423307626</v>
      </c>
      <c r="R21" s="7">
        <f t="shared" si="36"/>
        <v>0.0685518423307626</v>
      </c>
      <c r="S21" s="7">
        <f t="shared" si="36"/>
        <v>0.0685518423307626</v>
      </c>
      <c r="T21" s="7">
        <f t="shared" si="36"/>
        <v>0.0685518423307626</v>
      </c>
      <c r="U21" s="7">
        <f t="shared" si="36"/>
        <v>0.0685518423307626</v>
      </c>
      <c r="V21" s="7">
        <f t="shared" si="36"/>
        <v>0.0685518423307626</v>
      </c>
      <c r="W21" s="7">
        <f t="shared" si="36"/>
        <v>0.0685518423307626</v>
      </c>
      <c r="X21" s="7">
        <f t="shared" si="36"/>
        <v>0.0685518423307626</v>
      </c>
      <c r="Y21" s="7">
        <f t="shared" si="36"/>
        <v>0.0685518423307626</v>
      </c>
    </row>
    <row r="22" spans="2:3">
      <c r="B22" s="8">
        <f>SUM(B2:F2)</f>
        <v>0.773455377574371</v>
      </c>
      <c r="C22" s="8">
        <f>SUM(C2:F2)</f>
        <v>0.68649885583524</v>
      </c>
    </row>
    <row r="23" spans="2:3">
      <c r="B23" s="8">
        <f>SUM(B12:F12)</f>
        <v>0.764857881136951</v>
      </c>
      <c r="C23" s="8">
        <f>SUM(C12:F12)</f>
        <v>0.695951765719208</v>
      </c>
    </row>
    <row r="24" spans="2:3">
      <c r="B24" s="8">
        <f>SUM(B3:F3)</f>
        <v>0.813528336380256</v>
      </c>
      <c r="C24" s="8">
        <f>SUM(C3:F3)</f>
        <v>0.749542961608775</v>
      </c>
    </row>
    <row r="25" spans="2:26">
      <c r="B25" s="8">
        <f>SUM(B13:F13)</f>
        <v>0.760925449871465</v>
      </c>
      <c r="C25" s="8">
        <f>SUM(C13:F13)</f>
        <v>0.692373607540703</v>
      </c>
      <c r="F25" s="1" t="s">
        <v>336</v>
      </c>
      <c r="G25" s="1">
        <v>1</v>
      </c>
      <c r="H25" s="1">
        <v>2</v>
      </c>
      <c r="I25" s="1">
        <v>3</v>
      </c>
      <c r="J25" s="1">
        <v>4</v>
      </c>
      <c r="K25" s="1">
        <v>5</v>
      </c>
      <c r="L25" s="1">
        <v>6</v>
      </c>
      <c r="M25" s="1">
        <v>7</v>
      </c>
      <c r="N25" s="1">
        <v>8</v>
      </c>
      <c r="O25" s="1">
        <v>9</v>
      </c>
      <c r="P25" s="1">
        <v>10</v>
      </c>
      <c r="Q25" s="1">
        <v>11</v>
      </c>
      <c r="R25" s="1">
        <v>12</v>
      </c>
      <c r="S25" s="1">
        <v>13</v>
      </c>
      <c r="T25" s="1">
        <v>14</v>
      </c>
      <c r="U25" s="1">
        <v>15</v>
      </c>
      <c r="V25" s="1">
        <v>16</v>
      </c>
      <c r="W25" s="1">
        <v>17</v>
      </c>
      <c r="X25" s="1">
        <v>18</v>
      </c>
      <c r="Y25" s="1">
        <v>19</v>
      </c>
      <c r="Z25" s="1">
        <v>20</v>
      </c>
    </row>
    <row r="26" spans="1:26">
      <c r="A26" s="6">
        <v>1</v>
      </c>
      <c r="B26" s="6" t="s">
        <v>34</v>
      </c>
      <c r="C26" s="6">
        <v>1</v>
      </c>
      <c r="D26" s="6"/>
      <c r="E26" s="6" t="s">
        <v>34</v>
      </c>
      <c r="F26" s="6">
        <v>1</v>
      </c>
      <c r="G26" s="6">
        <v>160</v>
      </c>
      <c r="H26" s="6">
        <v>220</v>
      </c>
      <c r="I26" s="6">
        <v>220</v>
      </c>
      <c r="J26" s="6">
        <v>220</v>
      </c>
      <c r="K26" s="6">
        <v>220</v>
      </c>
      <c r="L26" s="6">
        <v>220</v>
      </c>
      <c r="M26" s="6">
        <v>220</v>
      </c>
      <c r="N26" s="6">
        <v>220</v>
      </c>
      <c r="O26" s="6">
        <v>220</v>
      </c>
      <c r="P26" s="6">
        <v>220</v>
      </c>
      <c r="Q26" s="6">
        <v>220</v>
      </c>
      <c r="R26" s="6">
        <v>220</v>
      </c>
      <c r="S26" s="6">
        <v>220</v>
      </c>
      <c r="T26" s="6">
        <v>220</v>
      </c>
      <c r="U26" s="6">
        <v>220</v>
      </c>
      <c r="V26" s="6">
        <v>220</v>
      </c>
      <c r="W26" s="6">
        <v>220</v>
      </c>
      <c r="X26" s="6">
        <v>220</v>
      </c>
      <c r="Y26" s="6">
        <v>220</v>
      </c>
      <c r="Z26" s="6">
        <v>220</v>
      </c>
    </row>
    <row r="27" spans="1:26">
      <c r="A27" s="6">
        <v>2</v>
      </c>
      <c r="B27" s="6" t="s">
        <v>16</v>
      </c>
      <c r="C27" s="6">
        <v>1</v>
      </c>
      <c r="D27" s="6"/>
      <c r="E27" s="6" t="s">
        <v>16</v>
      </c>
      <c r="F27" s="6">
        <v>1</v>
      </c>
      <c r="G27" s="6">
        <v>145</v>
      </c>
      <c r="H27" s="6">
        <v>210</v>
      </c>
      <c r="I27" s="6">
        <v>208</v>
      </c>
      <c r="J27" s="6">
        <v>208</v>
      </c>
      <c r="K27" s="6">
        <v>208</v>
      </c>
      <c r="L27" s="6">
        <v>208</v>
      </c>
      <c r="M27" s="6">
        <v>208</v>
      </c>
      <c r="N27" s="6">
        <v>208</v>
      </c>
      <c r="O27" s="6">
        <v>208</v>
      </c>
      <c r="P27" s="6">
        <v>208</v>
      </c>
      <c r="Q27" s="6">
        <v>208</v>
      </c>
      <c r="R27" s="6">
        <v>208</v>
      </c>
      <c r="S27" s="6">
        <v>208</v>
      </c>
      <c r="T27" s="6">
        <v>208</v>
      </c>
      <c r="U27" s="6">
        <v>208</v>
      </c>
      <c r="V27" s="6">
        <v>208</v>
      </c>
      <c r="W27" s="6">
        <v>208</v>
      </c>
      <c r="X27" s="6">
        <v>208</v>
      </c>
      <c r="Y27" s="6">
        <v>208</v>
      </c>
      <c r="Z27" s="6">
        <v>208</v>
      </c>
    </row>
    <row r="28" spans="1:26">
      <c r="A28" s="6">
        <v>3</v>
      </c>
      <c r="B28" s="6" t="s">
        <v>55</v>
      </c>
      <c r="C28" s="6">
        <v>1</v>
      </c>
      <c r="D28" s="6"/>
      <c r="E28" s="6" t="s">
        <v>55</v>
      </c>
      <c r="F28" s="6">
        <v>1</v>
      </c>
      <c r="G28" s="6">
        <v>140</v>
      </c>
      <c r="H28" s="6">
        <v>190</v>
      </c>
      <c r="I28" s="6">
        <v>184</v>
      </c>
      <c r="J28" s="6">
        <v>184</v>
      </c>
      <c r="K28" s="6">
        <v>184</v>
      </c>
      <c r="L28" s="6">
        <v>184</v>
      </c>
      <c r="M28" s="6">
        <v>184</v>
      </c>
      <c r="N28" s="6">
        <v>184</v>
      </c>
      <c r="O28" s="6">
        <v>184</v>
      </c>
      <c r="P28" s="6">
        <v>184</v>
      </c>
      <c r="Q28" s="6">
        <v>184</v>
      </c>
      <c r="R28" s="6">
        <v>184</v>
      </c>
      <c r="S28" s="6">
        <v>184</v>
      </c>
      <c r="T28" s="6">
        <v>184</v>
      </c>
      <c r="U28" s="6">
        <v>184</v>
      </c>
      <c r="V28" s="6">
        <v>184</v>
      </c>
      <c r="W28" s="6">
        <v>184</v>
      </c>
      <c r="X28" s="6">
        <v>184</v>
      </c>
      <c r="Y28" s="6">
        <v>184</v>
      </c>
      <c r="Z28" s="6">
        <v>184</v>
      </c>
    </row>
    <row r="29" spans="1:26">
      <c r="A29" s="6">
        <v>4</v>
      </c>
      <c r="B29" s="6" t="s">
        <v>277</v>
      </c>
      <c r="C29" s="6">
        <v>1</v>
      </c>
      <c r="D29" s="6"/>
      <c r="E29" s="6" t="s">
        <v>277</v>
      </c>
      <c r="F29" s="6">
        <v>1</v>
      </c>
      <c r="G29" s="6">
        <v>155</v>
      </c>
      <c r="H29" s="6">
        <v>200</v>
      </c>
      <c r="I29" s="6">
        <v>196</v>
      </c>
      <c r="J29" s="6">
        <v>196</v>
      </c>
      <c r="K29" s="6">
        <v>196</v>
      </c>
      <c r="L29" s="6">
        <v>196</v>
      </c>
      <c r="M29" s="6">
        <v>196</v>
      </c>
      <c r="N29" s="6">
        <v>196</v>
      </c>
      <c r="O29" s="6">
        <v>196</v>
      </c>
      <c r="P29" s="6">
        <v>196</v>
      </c>
      <c r="Q29" s="6">
        <v>196</v>
      </c>
      <c r="R29" s="6">
        <v>196</v>
      </c>
      <c r="S29" s="6">
        <v>196</v>
      </c>
      <c r="T29" s="6">
        <v>196</v>
      </c>
      <c r="U29" s="6">
        <v>196</v>
      </c>
      <c r="V29" s="6">
        <v>196</v>
      </c>
      <c r="W29" s="6">
        <v>196</v>
      </c>
      <c r="X29" s="6">
        <v>196</v>
      </c>
      <c r="Y29" s="6">
        <v>196</v>
      </c>
      <c r="Z29" s="6">
        <v>196</v>
      </c>
    </row>
    <row r="30" s="5" customFormat="1" spans="1:26">
      <c r="A30" s="9">
        <v>11</v>
      </c>
      <c r="B30" s="9" t="s">
        <v>317</v>
      </c>
      <c r="C30" s="9">
        <v>2</v>
      </c>
      <c r="D30" s="9"/>
      <c r="E30" s="9" t="s">
        <v>317</v>
      </c>
      <c r="F30" s="9">
        <v>9</v>
      </c>
      <c r="G30" s="9">
        <v>2</v>
      </c>
      <c r="H30" s="9">
        <v>1</v>
      </c>
      <c r="I30" s="9">
        <v>2</v>
      </c>
      <c r="J30" s="9">
        <v>2</v>
      </c>
      <c r="K30" s="9">
        <v>1</v>
      </c>
      <c r="L30" s="9">
        <v>2</v>
      </c>
      <c r="M30" s="9">
        <v>1</v>
      </c>
      <c r="N30" s="9">
        <v>2</v>
      </c>
      <c r="O30" s="9">
        <v>2</v>
      </c>
      <c r="P30" s="9">
        <v>1</v>
      </c>
      <c r="Q30" s="9">
        <f>G30+1</f>
        <v>3</v>
      </c>
      <c r="R30" s="9">
        <f t="shared" ref="R30:Z30" si="37">H30+1</f>
        <v>2</v>
      </c>
      <c r="S30" s="9">
        <f t="shared" si="37"/>
        <v>3</v>
      </c>
      <c r="T30" s="9">
        <f t="shared" si="37"/>
        <v>3</v>
      </c>
      <c r="U30" s="9">
        <f t="shared" si="37"/>
        <v>2</v>
      </c>
      <c r="V30" s="9">
        <f t="shared" si="37"/>
        <v>3</v>
      </c>
      <c r="W30" s="9">
        <f t="shared" si="37"/>
        <v>2</v>
      </c>
      <c r="X30" s="9">
        <f t="shared" si="37"/>
        <v>3</v>
      </c>
      <c r="Y30" s="9">
        <f t="shared" si="37"/>
        <v>3</v>
      </c>
      <c r="Z30" s="9">
        <f t="shared" si="37"/>
        <v>2</v>
      </c>
    </row>
    <row r="31" spans="1:26">
      <c r="A31" s="6">
        <v>12</v>
      </c>
      <c r="B31" s="6" t="s">
        <v>318</v>
      </c>
      <c r="C31" s="6">
        <v>2</v>
      </c>
      <c r="D31" s="6"/>
      <c r="E31" s="6" t="s">
        <v>318</v>
      </c>
      <c r="F31" s="6">
        <v>8</v>
      </c>
      <c r="G31" s="6">
        <v>1</v>
      </c>
      <c r="H31" s="6">
        <v>2</v>
      </c>
      <c r="I31" s="6">
        <v>1</v>
      </c>
      <c r="J31" s="6">
        <v>1</v>
      </c>
      <c r="K31" s="6">
        <v>1</v>
      </c>
      <c r="L31" s="6">
        <v>1</v>
      </c>
      <c r="M31" s="6">
        <v>2</v>
      </c>
      <c r="N31" s="6">
        <v>1</v>
      </c>
      <c r="O31" s="6">
        <v>1</v>
      </c>
      <c r="P31" s="6">
        <v>1</v>
      </c>
      <c r="Q31" s="6">
        <f>G31+1</f>
        <v>2</v>
      </c>
      <c r="R31" s="6">
        <f t="shared" ref="R31:Z31" si="38">H31+1</f>
        <v>3</v>
      </c>
      <c r="S31" s="6">
        <f t="shared" si="38"/>
        <v>2</v>
      </c>
      <c r="T31" s="6">
        <f t="shared" si="38"/>
        <v>2</v>
      </c>
      <c r="U31" s="6">
        <f t="shared" si="38"/>
        <v>2</v>
      </c>
      <c r="V31" s="6">
        <f t="shared" si="38"/>
        <v>2</v>
      </c>
      <c r="W31" s="6">
        <f t="shared" si="38"/>
        <v>3</v>
      </c>
      <c r="X31" s="6">
        <f t="shared" si="38"/>
        <v>2</v>
      </c>
      <c r="Y31" s="6">
        <f t="shared" si="38"/>
        <v>2</v>
      </c>
      <c r="Z31" s="6">
        <f t="shared" si="38"/>
        <v>2</v>
      </c>
    </row>
    <row r="32" spans="1:26">
      <c r="A32" s="6">
        <v>13</v>
      </c>
      <c r="B32" s="6" t="s">
        <v>319</v>
      </c>
      <c r="C32" s="6">
        <v>2</v>
      </c>
      <c r="D32" s="6"/>
      <c r="E32" s="6" t="s">
        <v>319</v>
      </c>
      <c r="F32" s="6">
        <v>8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1</v>
      </c>
      <c r="Q32" s="6">
        <f>G32</f>
        <v>1</v>
      </c>
      <c r="R32" s="6">
        <f t="shared" ref="R32:Z32" si="39">H32</f>
        <v>1</v>
      </c>
      <c r="S32" s="6">
        <f t="shared" si="39"/>
        <v>1</v>
      </c>
      <c r="T32" s="6">
        <f t="shared" si="39"/>
        <v>1</v>
      </c>
      <c r="U32" s="6">
        <f t="shared" si="39"/>
        <v>1</v>
      </c>
      <c r="V32" s="6">
        <f t="shared" si="39"/>
        <v>1</v>
      </c>
      <c r="W32" s="6">
        <f t="shared" si="39"/>
        <v>1</v>
      </c>
      <c r="X32" s="6">
        <f t="shared" si="39"/>
        <v>1</v>
      </c>
      <c r="Y32" s="6">
        <f t="shared" si="39"/>
        <v>1</v>
      </c>
      <c r="Z32" s="6">
        <f t="shared" si="39"/>
        <v>1</v>
      </c>
    </row>
    <row r="33" spans="1:26">
      <c r="A33" s="6">
        <v>14</v>
      </c>
      <c r="B33" s="6" t="s">
        <v>320</v>
      </c>
      <c r="C33" s="6">
        <v>2</v>
      </c>
      <c r="D33" s="6"/>
      <c r="E33" s="6" t="s">
        <v>320</v>
      </c>
      <c r="F33" s="6">
        <v>8</v>
      </c>
      <c r="G33" s="6">
        <v>1</v>
      </c>
      <c r="H33" s="6">
        <v>1</v>
      </c>
      <c r="I33" s="6">
        <v>1</v>
      </c>
      <c r="J33" s="6">
        <v>1</v>
      </c>
      <c r="K33" s="6">
        <v>1</v>
      </c>
      <c r="L33" s="6">
        <v>1</v>
      </c>
      <c r="M33" s="6">
        <v>1</v>
      </c>
      <c r="N33" s="6">
        <v>1</v>
      </c>
      <c r="O33" s="6">
        <v>1</v>
      </c>
      <c r="P33" s="6">
        <v>1</v>
      </c>
      <c r="Q33" s="6">
        <f>G33</f>
        <v>1</v>
      </c>
      <c r="R33" s="6">
        <f t="shared" ref="R33:Z33" si="40">H33</f>
        <v>1</v>
      </c>
      <c r="S33" s="6">
        <f t="shared" si="40"/>
        <v>1</v>
      </c>
      <c r="T33" s="6">
        <f t="shared" si="40"/>
        <v>1</v>
      </c>
      <c r="U33" s="6">
        <f t="shared" si="40"/>
        <v>1</v>
      </c>
      <c r="V33" s="6">
        <f t="shared" si="40"/>
        <v>1</v>
      </c>
      <c r="W33" s="6">
        <f t="shared" si="40"/>
        <v>1</v>
      </c>
      <c r="X33" s="6">
        <f t="shared" si="40"/>
        <v>1</v>
      </c>
      <c r="Y33" s="6">
        <f t="shared" si="40"/>
        <v>1</v>
      </c>
      <c r="Z33" s="6">
        <f t="shared" si="40"/>
        <v>1</v>
      </c>
    </row>
    <row r="34" spans="1:26">
      <c r="A34" s="6">
        <v>15</v>
      </c>
      <c r="B34" s="6" t="s">
        <v>321</v>
      </c>
      <c r="C34" s="6">
        <v>2</v>
      </c>
      <c r="D34" s="6"/>
      <c r="E34" s="6" t="s">
        <v>321</v>
      </c>
      <c r="F34" s="6">
        <v>8</v>
      </c>
      <c r="G34" s="6">
        <v>2</v>
      </c>
      <c r="H34" s="6">
        <v>2</v>
      </c>
      <c r="I34" s="6">
        <v>1</v>
      </c>
      <c r="J34" s="6">
        <v>2</v>
      </c>
      <c r="K34" s="6">
        <v>2</v>
      </c>
      <c r="L34" s="6">
        <v>2</v>
      </c>
      <c r="M34" s="6">
        <v>2</v>
      </c>
      <c r="N34" s="6">
        <v>1</v>
      </c>
      <c r="O34" s="6">
        <v>2</v>
      </c>
      <c r="P34" s="6">
        <v>2</v>
      </c>
      <c r="Q34" s="6">
        <f>G34+1</f>
        <v>3</v>
      </c>
      <c r="R34" s="6">
        <f t="shared" ref="R34:Z34" si="41">H34+1</f>
        <v>3</v>
      </c>
      <c r="S34" s="6">
        <f t="shared" si="41"/>
        <v>2</v>
      </c>
      <c r="T34" s="6">
        <f t="shared" si="41"/>
        <v>3</v>
      </c>
      <c r="U34" s="6">
        <f t="shared" si="41"/>
        <v>3</v>
      </c>
      <c r="V34" s="6">
        <f t="shared" si="41"/>
        <v>3</v>
      </c>
      <c r="W34" s="6">
        <f t="shared" si="41"/>
        <v>3</v>
      </c>
      <c r="X34" s="6">
        <f t="shared" si="41"/>
        <v>2</v>
      </c>
      <c r="Y34" s="6">
        <f t="shared" si="41"/>
        <v>3</v>
      </c>
      <c r="Z34" s="6">
        <f t="shared" si="41"/>
        <v>3</v>
      </c>
    </row>
    <row r="35" spans="1:26">
      <c r="A35" s="6">
        <v>16</v>
      </c>
      <c r="B35" s="6" t="s">
        <v>322</v>
      </c>
      <c r="C35" s="6">
        <v>2</v>
      </c>
      <c r="D35" s="6"/>
      <c r="E35" s="6" t="s">
        <v>322</v>
      </c>
      <c r="F35" s="6">
        <v>8</v>
      </c>
      <c r="G35" s="6">
        <v>1</v>
      </c>
      <c r="H35" s="6">
        <v>1</v>
      </c>
      <c r="I35" s="6">
        <v>1</v>
      </c>
      <c r="J35" s="6">
        <v>1</v>
      </c>
      <c r="K35" s="6">
        <v>1</v>
      </c>
      <c r="L35" s="6">
        <v>1</v>
      </c>
      <c r="M35" s="6">
        <v>1</v>
      </c>
      <c r="N35" s="6">
        <v>1</v>
      </c>
      <c r="O35" s="6">
        <v>1</v>
      </c>
      <c r="P35" s="6">
        <v>1</v>
      </c>
      <c r="Q35" s="6">
        <f>G35</f>
        <v>1</v>
      </c>
      <c r="R35" s="6">
        <f t="shared" ref="R35:Z35" si="42">H35</f>
        <v>1</v>
      </c>
      <c r="S35" s="6">
        <f t="shared" si="42"/>
        <v>1</v>
      </c>
      <c r="T35" s="6">
        <f t="shared" si="42"/>
        <v>1</v>
      </c>
      <c r="U35" s="6">
        <f t="shared" si="42"/>
        <v>1</v>
      </c>
      <c r="V35" s="6">
        <f t="shared" si="42"/>
        <v>1</v>
      </c>
      <c r="W35" s="6">
        <f t="shared" si="42"/>
        <v>1</v>
      </c>
      <c r="X35" s="6">
        <f t="shared" si="42"/>
        <v>1</v>
      </c>
      <c r="Y35" s="6">
        <f t="shared" si="42"/>
        <v>1</v>
      </c>
      <c r="Z35" s="6">
        <f t="shared" si="42"/>
        <v>1</v>
      </c>
    </row>
    <row r="36" spans="1:26">
      <c r="A36" s="6">
        <v>17</v>
      </c>
      <c r="B36" s="6" t="s">
        <v>323</v>
      </c>
      <c r="C36" s="6">
        <v>2</v>
      </c>
      <c r="D36" s="6"/>
      <c r="E36" s="6" t="s">
        <v>323</v>
      </c>
      <c r="F36" s="6">
        <v>8</v>
      </c>
      <c r="G36" s="6">
        <v>1</v>
      </c>
      <c r="H36" s="6">
        <v>1</v>
      </c>
      <c r="I36" s="6">
        <v>1</v>
      </c>
      <c r="J36" s="6">
        <v>1</v>
      </c>
      <c r="K36" s="6">
        <v>1</v>
      </c>
      <c r="L36" s="6">
        <v>1</v>
      </c>
      <c r="M36" s="6">
        <v>1</v>
      </c>
      <c r="N36" s="6">
        <v>1</v>
      </c>
      <c r="O36" s="6">
        <v>1</v>
      </c>
      <c r="P36" s="6">
        <v>1</v>
      </c>
      <c r="Q36" s="6">
        <f>G36</f>
        <v>1</v>
      </c>
      <c r="R36" s="6">
        <f t="shared" ref="R36:Z36" si="43">H36</f>
        <v>1</v>
      </c>
      <c r="S36" s="6">
        <f t="shared" si="43"/>
        <v>1</v>
      </c>
      <c r="T36" s="6">
        <f t="shared" si="43"/>
        <v>1</v>
      </c>
      <c r="U36" s="6">
        <f t="shared" si="43"/>
        <v>1</v>
      </c>
      <c r="V36" s="6">
        <f t="shared" si="43"/>
        <v>1</v>
      </c>
      <c r="W36" s="6">
        <f t="shared" si="43"/>
        <v>1</v>
      </c>
      <c r="X36" s="6">
        <f t="shared" si="43"/>
        <v>1</v>
      </c>
      <c r="Y36" s="6">
        <f t="shared" si="43"/>
        <v>1</v>
      </c>
      <c r="Z36" s="6">
        <f t="shared" si="43"/>
        <v>1</v>
      </c>
    </row>
    <row r="37" s="5" customFormat="1" spans="1:26">
      <c r="A37" s="9">
        <v>18</v>
      </c>
      <c r="B37" s="9" t="s">
        <v>324</v>
      </c>
      <c r="C37" s="9">
        <v>2</v>
      </c>
      <c r="D37" s="9"/>
      <c r="E37" s="9" t="s">
        <v>324</v>
      </c>
      <c r="F37" s="9">
        <v>9</v>
      </c>
      <c r="G37" s="9">
        <v>2</v>
      </c>
      <c r="H37" s="9">
        <v>2</v>
      </c>
      <c r="I37" s="9">
        <v>2</v>
      </c>
      <c r="J37" s="9">
        <v>1</v>
      </c>
      <c r="K37" s="9">
        <v>1</v>
      </c>
      <c r="L37" s="9">
        <v>1</v>
      </c>
      <c r="M37" s="9">
        <v>2</v>
      </c>
      <c r="N37" s="9">
        <v>2</v>
      </c>
      <c r="O37" s="9">
        <v>1</v>
      </c>
      <c r="P37" s="9">
        <v>1</v>
      </c>
      <c r="Q37" s="9">
        <f t="shared" ref="Q37:Q42" si="44">G37+1</f>
        <v>3</v>
      </c>
      <c r="R37" s="9">
        <f t="shared" ref="R37:Z37" si="45">H37+1</f>
        <v>3</v>
      </c>
      <c r="S37" s="9">
        <f t="shared" si="45"/>
        <v>3</v>
      </c>
      <c r="T37" s="9">
        <f t="shared" si="45"/>
        <v>2</v>
      </c>
      <c r="U37" s="9">
        <f t="shared" si="45"/>
        <v>2</v>
      </c>
      <c r="V37" s="9">
        <f t="shared" si="45"/>
        <v>2</v>
      </c>
      <c r="W37" s="9">
        <f t="shared" si="45"/>
        <v>3</v>
      </c>
      <c r="X37" s="9">
        <f t="shared" si="45"/>
        <v>3</v>
      </c>
      <c r="Y37" s="9">
        <f t="shared" si="45"/>
        <v>2</v>
      </c>
      <c r="Z37" s="9">
        <f t="shared" si="45"/>
        <v>2</v>
      </c>
    </row>
    <row r="38" s="5" customFormat="1" spans="1:26">
      <c r="A38" s="9">
        <v>19</v>
      </c>
      <c r="B38" s="9" t="s">
        <v>325</v>
      </c>
      <c r="C38" s="9">
        <v>2</v>
      </c>
      <c r="D38" s="9"/>
      <c r="E38" s="9" t="s">
        <v>325</v>
      </c>
      <c r="F38" s="9">
        <v>8</v>
      </c>
      <c r="G38" s="9">
        <v>2</v>
      </c>
      <c r="H38" s="9">
        <v>1</v>
      </c>
      <c r="I38" s="9">
        <v>1</v>
      </c>
      <c r="J38" s="9">
        <v>2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f>G38</f>
        <v>2</v>
      </c>
      <c r="R38" s="9">
        <f t="shared" ref="R38:Z38" si="46">H38</f>
        <v>1</v>
      </c>
      <c r="S38" s="9">
        <f t="shared" si="46"/>
        <v>1</v>
      </c>
      <c r="T38" s="9">
        <f t="shared" si="46"/>
        <v>2</v>
      </c>
      <c r="U38" s="9">
        <f t="shared" si="46"/>
        <v>1</v>
      </c>
      <c r="V38" s="9">
        <f t="shared" si="46"/>
        <v>2</v>
      </c>
      <c r="W38" s="9">
        <f t="shared" si="46"/>
        <v>1</v>
      </c>
      <c r="X38" s="9">
        <f t="shared" si="46"/>
        <v>1</v>
      </c>
      <c r="Y38" s="9">
        <f t="shared" si="46"/>
        <v>2</v>
      </c>
      <c r="Z38" s="9">
        <f t="shared" si="46"/>
        <v>1</v>
      </c>
    </row>
    <row r="39" s="5" customFormat="1" spans="1:26">
      <c r="A39" s="9">
        <v>20</v>
      </c>
      <c r="B39" s="9" t="s">
        <v>326</v>
      </c>
      <c r="C39" s="9">
        <v>2</v>
      </c>
      <c r="D39" s="9"/>
      <c r="E39" s="9" t="s">
        <v>326</v>
      </c>
      <c r="F39" s="9">
        <v>8</v>
      </c>
      <c r="G39" s="9">
        <v>1</v>
      </c>
      <c r="H39" s="9">
        <v>1</v>
      </c>
      <c r="I39" s="9">
        <v>1</v>
      </c>
      <c r="J39" s="9">
        <v>1</v>
      </c>
      <c r="K39" s="9">
        <v>2</v>
      </c>
      <c r="L39" s="9">
        <v>1</v>
      </c>
      <c r="M39" s="9">
        <v>1</v>
      </c>
      <c r="N39" s="9">
        <v>1</v>
      </c>
      <c r="O39" s="9">
        <v>1</v>
      </c>
      <c r="P39" s="9">
        <v>2</v>
      </c>
      <c r="Q39" s="9">
        <f t="shared" si="44"/>
        <v>2</v>
      </c>
      <c r="R39" s="9">
        <f t="shared" ref="R39:Z39" si="47">H39+1</f>
        <v>2</v>
      </c>
      <c r="S39" s="9">
        <f t="shared" si="47"/>
        <v>2</v>
      </c>
      <c r="T39" s="9">
        <f t="shared" si="47"/>
        <v>2</v>
      </c>
      <c r="U39" s="9">
        <f t="shared" si="47"/>
        <v>3</v>
      </c>
      <c r="V39" s="9">
        <f t="shared" si="47"/>
        <v>2</v>
      </c>
      <c r="W39" s="9">
        <f t="shared" si="47"/>
        <v>2</v>
      </c>
      <c r="X39" s="9">
        <f t="shared" si="47"/>
        <v>2</v>
      </c>
      <c r="Y39" s="9">
        <f t="shared" si="47"/>
        <v>2</v>
      </c>
      <c r="Z39" s="9">
        <f t="shared" si="47"/>
        <v>3</v>
      </c>
    </row>
    <row r="40" s="5" customFormat="1" spans="1:26">
      <c r="A40" s="9">
        <v>21</v>
      </c>
      <c r="B40" s="9" t="s">
        <v>327</v>
      </c>
      <c r="C40" s="9">
        <v>2</v>
      </c>
      <c r="D40" s="9"/>
      <c r="E40" s="9" t="s">
        <v>327</v>
      </c>
      <c r="F40" s="9">
        <v>9</v>
      </c>
      <c r="G40" s="9">
        <v>2</v>
      </c>
      <c r="H40" s="9">
        <v>1</v>
      </c>
      <c r="I40" s="9">
        <v>2</v>
      </c>
      <c r="J40" s="9">
        <v>1</v>
      </c>
      <c r="K40" s="9">
        <v>2</v>
      </c>
      <c r="L40" s="9">
        <v>2</v>
      </c>
      <c r="M40" s="9">
        <v>1</v>
      </c>
      <c r="N40" s="9">
        <v>2</v>
      </c>
      <c r="O40" s="9">
        <v>1</v>
      </c>
      <c r="P40" s="9">
        <v>2</v>
      </c>
      <c r="Q40" s="9">
        <f t="shared" si="44"/>
        <v>3</v>
      </c>
      <c r="R40" s="9">
        <f t="shared" ref="R40:Z40" si="48">H40+1</f>
        <v>2</v>
      </c>
      <c r="S40" s="9">
        <f t="shared" si="48"/>
        <v>3</v>
      </c>
      <c r="T40" s="9">
        <f t="shared" si="48"/>
        <v>2</v>
      </c>
      <c r="U40" s="9">
        <f t="shared" si="48"/>
        <v>3</v>
      </c>
      <c r="V40" s="9">
        <f t="shared" si="48"/>
        <v>3</v>
      </c>
      <c r="W40" s="9">
        <f t="shared" si="48"/>
        <v>2</v>
      </c>
      <c r="X40" s="9">
        <f t="shared" si="48"/>
        <v>3</v>
      </c>
      <c r="Y40" s="9">
        <f t="shared" si="48"/>
        <v>2</v>
      </c>
      <c r="Z40" s="9">
        <f t="shared" si="48"/>
        <v>3</v>
      </c>
    </row>
    <row r="41" s="5" customFormat="1" spans="1:26">
      <c r="A41" s="9">
        <v>22</v>
      </c>
      <c r="B41" s="9" t="s">
        <v>328</v>
      </c>
      <c r="C41" s="9">
        <v>2</v>
      </c>
      <c r="D41" s="9"/>
      <c r="E41" s="9" t="s">
        <v>328</v>
      </c>
      <c r="F41" s="9">
        <v>8</v>
      </c>
      <c r="G41" s="9">
        <v>1</v>
      </c>
      <c r="H41" s="9">
        <v>2</v>
      </c>
      <c r="I41" s="9">
        <v>1</v>
      </c>
      <c r="J41" s="9">
        <v>1</v>
      </c>
      <c r="K41" s="9">
        <v>1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f>G41</f>
        <v>1</v>
      </c>
      <c r="R41" s="9">
        <f t="shared" ref="R41:Z41" si="49">H41</f>
        <v>2</v>
      </c>
      <c r="S41" s="9">
        <f t="shared" si="49"/>
        <v>1</v>
      </c>
      <c r="T41" s="9">
        <f t="shared" si="49"/>
        <v>1</v>
      </c>
      <c r="U41" s="9">
        <f t="shared" si="49"/>
        <v>1</v>
      </c>
      <c r="V41" s="9">
        <f t="shared" si="49"/>
        <v>1</v>
      </c>
      <c r="W41" s="9">
        <f t="shared" si="49"/>
        <v>2</v>
      </c>
      <c r="X41" s="9">
        <f t="shared" si="49"/>
        <v>1</v>
      </c>
      <c r="Y41" s="9">
        <f t="shared" si="49"/>
        <v>1</v>
      </c>
      <c r="Z41" s="9">
        <f t="shared" si="49"/>
        <v>1</v>
      </c>
    </row>
    <row r="42" s="5" customFormat="1" spans="1:26">
      <c r="A42" s="9">
        <v>23</v>
      </c>
      <c r="B42" s="9" t="s">
        <v>329</v>
      </c>
      <c r="C42" s="9">
        <v>2</v>
      </c>
      <c r="D42" s="9"/>
      <c r="E42" s="9" t="s">
        <v>329</v>
      </c>
      <c r="F42" s="9">
        <v>8</v>
      </c>
      <c r="G42" s="9">
        <v>1</v>
      </c>
      <c r="H42" s="9">
        <v>1</v>
      </c>
      <c r="I42" s="9">
        <v>1</v>
      </c>
      <c r="J42" s="9">
        <v>2</v>
      </c>
      <c r="K42" s="9">
        <v>1</v>
      </c>
      <c r="L42" s="9">
        <v>1</v>
      </c>
      <c r="M42" s="9">
        <v>1</v>
      </c>
      <c r="N42" s="9">
        <v>1</v>
      </c>
      <c r="O42" s="9">
        <v>2</v>
      </c>
      <c r="P42" s="9">
        <v>1</v>
      </c>
      <c r="Q42" s="9">
        <f>G42</f>
        <v>1</v>
      </c>
      <c r="R42" s="9">
        <f t="shared" ref="R42:Z42" si="50">H42</f>
        <v>1</v>
      </c>
      <c r="S42" s="9">
        <f t="shared" si="50"/>
        <v>1</v>
      </c>
      <c r="T42" s="9">
        <f t="shared" si="50"/>
        <v>2</v>
      </c>
      <c r="U42" s="9">
        <f t="shared" si="50"/>
        <v>1</v>
      </c>
      <c r="V42" s="9">
        <f t="shared" si="50"/>
        <v>1</v>
      </c>
      <c r="W42" s="9">
        <f t="shared" si="50"/>
        <v>1</v>
      </c>
      <c r="X42" s="9">
        <f t="shared" si="50"/>
        <v>1</v>
      </c>
      <c r="Y42" s="9">
        <f t="shared" si="50"/>
        <v>2</v>
      </c>
      <c r="Z42" s="9">
        <f t="shared" si="50"/>
        <v>1</v>
      </c>
    </row>
    <row r="43" s="5" customFormat="1" spans="1:26">
      <c r="A43" s="9">
        <v>24</v>
      </c>
      <c r="B43" s="9" t="s">
        <v>330</v>
      </c>
      <c r="C43" s="9">
        <v>2</v>
      </c>
      <c r="D43" s="9"/>
      <c r="E43" s="9" t="s">
        <v>330</v>
      </c>
      <c r="F43" s="9">
        <v>8</v>
      </c>
      <c r="G43" s="9">
        <v>1</v>
      </c>
      <c r="H43" s="9">
        <v>2</v>
      </c>
      <c r="I43" s="9">
        <v>1</v>
      </c>
      <c r="J43" s="9">
        <v>2</v>
      </c>
      <c r="K43" s="9">
        <v>1</v>
      </c>
      <c r="L43" s="9">
        <v>1</v>
      </c>
      <c r="M43" s="9">
        <v>2</v>
      </c>
      <c r="N43" s="9">
        <v>1</v>
      </c>
      <c r="O43" s="9">
        <v>2</v>
      </c>
      <c r="P43" s="9">
        <v>1</v>
      </c>
      <c r="Q43" s="9">
        <f>G43</f>
        <v>1</v>
      </c>
      <c r="R43" s="9">
        <f t="shared" ref="R43:Z43" si="51">H43</f>
        <v>2</v>
      </c>
      <c r="S43" s="9">
        <f t="shared" si="51"/>
        <v>1</v>
      </c>
      <c r="T43" s="9">
        <f t="shared" si="51"/>
        <v>2</v>
      </c>
      <c r="U43" s="9">
        <f t="shared" si="51"/>
        <v>1</v>
      </c>
      <c r="V43" s="9">
        <f t="shared" si="51"/>
        <v>1</v>
      </c>
      <c r="W43" s="9">
        <f t="shared" si="51"/>
        <v>2</v>
      </c>
      <c r="X43" s="9">
        <f t="shared" si="51"/>
        <v>1</v>
      </c>
      <c r="Y43" s="9">
        <f t="shared" si="51"/>
        <v>2</v>
      </c>
      <c r="Z43" s="9">
        <f t="shared" si="51"/>
        <v>1</v>
      </c>
    </row>
    <row r="44" s="5" customFormat="1" spans="1:26">
      <c r="A44" s="9">
        <v>25</v>
      </c>
      <c r="B44" s="9" t="s">
        <v>331</v>
      </c>
      <c r="C44" s="9">
        <v>2</v>
      </c>
      <c r="D44" s="9"/>
      <c r="E44" s="9" t="s">
        <v>331</v>
      </c>
      <c r="F44" s="9">
        <v>8</v>
      </c>
      <c r="G44" s="9">
        <v>1</v>
      </c>
      <c r="H44" s="9">
        <v>1</v>
      </c>
      <c r="I44" s="9">
        <v>2</v>
      </c>
      <c r="J44" s="9">
        <v>1</v>
      </c>
      <c r="K44" s="9">
        <v>2</v>
      </c>
      <c r="L44" s="9">
        <v>1</v>
      </c>
      <c r="M44" s="9">
        <v>1</v>
      </c>
      <c r="N44" s="9">
        <v>2</v>
      </c>
      <c r="O44" s="9">
        <v>1</v>
      </c>
      <c r="P44" s="9">
        <v>2</v>
      </c>
      <c r="Q44" s="9">
        <f>G44+1</f>
        <v>2</v>
      </c>
      <c r="R44" s="9">
        <f t="shared" ref="R44:Z44" si="52">H44+1</f>
        <v>2</v>
      </c>
      <c r="S44" s="9">
        <f t="shared" si="52"/>
        <v>3</v>
      </c>
      <c r="T44" s="9">
        <f t="shared" si="52"/>
        <v>2</v>
      </c>
      <c r="U44" s="9">
        <f t="shared" si="52"/>
        <v>3</v>
      </c>
      <c r="V44" s="9">
        <f t="shared" si="52"/>
        <v>2</v>
      </c>
      <c r="W44" s="9">
        <f t="shared" si="52"/>
        <v>2</v>
      </c>
      <c r="X44" s="9">
        <f t="shared" si="52"/>
        <v>3</v>
      </c>
      <c r="Y44" s="9">
        <f t="shared" si="52"/>
        <v>2</v>
      </c>
      <c r="Z44" s="9">
        <f t="shared" si="52"/>
        <v>3</v>
      </c>
    </row>
    <row r="45" s="5" customFormat="1" spans="1:26">
      <c r="A45" s="9">
        <v>26</v>
      </c>
      <c r="B45" s="9" t="s">
        <v>332</v>
      </c>
      <c r="C45" s="9">
        <v>2</v>
      </c>
      <c r="D45" s="9"/>
      <c r="E45" s="9" t="s">
        <v>332</v>
      </c>
      <c r="F45" s="9">
        <v>8</v>
      </c>
      <c r="G45" s="9">
        <v>1</v>
      </c>
      <c r="H45" s="9">
        <v>1</v>
      </c>
      <c r="I45" s="9">
        <v>2</v>
      </c>
      <c r="J45" s="9">
        <v>1</v>
      </c>
      <c r="K45" s="9">
        <v>2</v>
      </c>
      <c r="L45" s="9">
        <v>2</v>
      </c>
      <c r="M45" s="9">
        <v>1</v>
      </c>
      <c r="N45" s="9">
        <v>2</v>
      </c>
      <c r="O45" s="9">
        <v>1</v>
      </c>
      <c r="P45" s="9">
        <v>2</v>
      </c>
      <c r="Q45" s="9">
        <f>G45+1</f>
        <v>2</v>
      </c>
      <c r="R45" s="9">
        <f t="shared" ref="R45:Z45" si="53">H45+1</f>
        <v>2</v>
      </c>
      <c r="S45" s="9">
        <f t="shared" si="53"/>
        <v>3</v>
      </c>
      <c r="T45" s="9">
        <f t="shared" si="53"/>
        <v>2</v>
      </c>
      <c r="U45" s="9">
        <f t="shared" si="53"/>
        <v>3</v>
      </c>
      <c r="V45" s="9">
        <f t="shared" si="53"/>
        <v>3</v>
      </c>
      <c r="W45" s="9">
        <f t="shared" si="53"/>
        <v>2</v>
      </c>
      <c r="X45" s="9">
        <f t="shared" si="53"/>
        <v>3</v>
      </c>
      <c r="Y45" s="9">
        <f t="shared" si="53"/>
        <v>2</v>
      </c>
      <c r="Z45" s="9">
        <f t="shared" si="53"/>
        <v>3</v>
      </c>
    </row>
    <row r="46" s="5" customFormat="1" spans="1:26">
      <c r="A46" s="9">
        <v>27</v>
      </c>
      <c r="B46" s="9" t="s">
        <v>333</v>
      </c>
      <c r="C46" s="9">
        <v>2</v>
      </c>
      <c r="D46" s="9"/>
      <c r="E46" s="9" t="s">
        <v>333</v>
      </c>
      <c r="F46" s="9">
        <v>8</v>
      </c>
      <c r="G46" s="9">
        <v>1</v>
      </c>
      <c r="H46" s="9">
        <v>1</v>
      </c>
      <c r="I46" s="9">
        <v>1</v>
      </c>
      <c r="J46" s="9">
        <v>2</v>
      </c>
      <c r="K46" s="9">
        <v>1</v>
      </c>
      <c r="L46" s="9">
        <v>1</v>
      </c>
      <c r="M46" s="9">
        <v>1</v>
      </c>
      <c r="N46" s="9">
        <v>1</v>
      </c>
      <c r="O46" s="9">
        <v>2</v>
      </c>
      <c r="P46" s="9">
        <v>1</v>
      </c>
      <c r="Q46" s="9">
        <f>G46</f>
        <v>1</v>
      </c>
      <c r="R46" s="9">
        <f t="shared" ref="R46:Z46" si="54">H46</f>
        <v>1</v>
      </c>
      <c r="S46" s="9">
        <f t="shared" si="54"/>
        <v>1</v>
      </c>
      <c r="T46" s="9">
        <f t="shared" si="54"/>
        <v>2</v>
      </c>
      <c r="U46" s="9">
        <f t="shared" si="54"/>
        <v>1</v>
      </c>
      <c r="V46" s="9">
        <f t="shared" si="54"/>
        <v>1</v>
      </c>
      <c r="W46" s="9">
        <f t="shared" si="54"/>
        <v>1</v>
      </c>
      <c r="X46" s="9">
        <f t="shared" si="54"/>
        <v>1</v>
      </c>
      <c r="Y46" s="9">
        <f t="shared" si="54"/>
        <v>2</v>
      </c>
      <c r="Z46" s="9">
        <f t="shared" si="54"/>
        <v>1</v>
      </c>
    </row>
    <row r="47" s="5" customFormat="1" spans="1:26">
      <c r="A47" s="9">
        <v>28</v>
      </c>
      <c r="B47" s="9" t="s">
        <v>334</v>
      </c>
      <c r="C47" s="9">
        <v>2</v>
      </c>
      <c r="D47" s="9"/>
      <c r="E47" s="9" t="s">
        <v>334</v>
      </c>
      <c r="F47" s="9">
        <v>8</v>
      </c>
      <c r="G47" s="9">
        <v>1</v>
      </c>
      <c r="H47" s="9">
        <v>2</v>
      </c>
      <c r="I47" s="9">
        <v>1</v>
      </c>
      <c r="J47" s="9">
        <v>1</v>
      </c>
      <c r="K47" s="9">
        <v>2</v>
      </c>
      <c r="L47" s="9">
        <v>1</v>
      </c>
      <c r="M47" s="9">
        <v>2</v>
      </c>
      <c r="N47" s="9">
        <v>1</v>
      </c>
      <c r="O47" s="9">
        <v>1</v>
      </c>
      <c r="P47" s="9">
        <v>2</v>
      </c>
      <c r="Q47" s="9">
        <f>G47+1</f>
        <v>2</v>
      </c>
      <c r="R47" s="9">
        <f t="shared" ref="R47:Z47" si="55">H47+1</f>
        <v>3</v>
      </c>
      <c r="S47" s="9">
        <f t="shared" si="55"/>
        <v>2</v>
      </c>
      <c r="T47" s="9">
        <f t="shared" si="55"/>
        <v>2</v>
      </c>
      <c r="U47" s="9">
        <f t="shared" si="55"/>
        <v>3</v>
      </c>
      <c r="V47" s="9">
        <f t="shared" si="55"/>
        <v>2</v>
      </c>
      <c r="W47" s="9">
        <f t="shared" si="55"/>
        <v>3</v>
      </c>
      <c r="X47" s="9">
        <f t="shared" si="55"/>
        <v>2</v>
      </c>
      <c r="Y47" s="9">
        <f t="shared" si="55"/>
        <v>2</v>
      </c>
      <c r="Z47" s="9">
        <f t="shared" si="55"/>
        <v>3</v>
      </c>
    </row>
    <row r="48" s="5" customFormat="1" spans="1:26">
      <c r="A48" s="9">
        <v>29</v>
      </c>
      <c r="B48" s="9" t="s">
        <v>335</v>
      </c>
      <c r="C48" s="9">
        <v>2</v>
      </c>
      <c r="D48" s="9"/>
      <c r="E48" s="9" t="s">
        <v>335</v>
      </c>
      <c r="F48" s="9">
        <v>8</v>
      </c>
      <c r="G48" s="9">
        <v>1</v>
      </c>
      <c r="H48" s="9">
        <v>1</v>
      </c>
      <c r="I48" s="9">
        <v>2</v>
      </c>
      <c r="J48" s="9">
        <v>1</v>
      </c>
      <c r="K48" s="9">
        <v>1</v>
      </c>
      <c r="L48" s="9">
        <v>2</v>
      </c>
      <c r="M48" s="9">
        <v>1</v>
      </c>
      <c r="N48" s="9">
        <v>2</v>
      </c>
      <c r="O48" s="9">
        <v>1</v>
      </c>
      <c r="P48" s="9">
        <v>1</v>
      </c>
      <c r="Q48" s="9">
        <f>G48</f>
        <v>1</v>
      </c>
      <c r="R48" s="9">
        <f t="shared" ref="R48:Z48" si="56">H48</f>
        <v>1</v>
      </c>
      <c r="S48" s="9">
        <f t="shared" si="56"/>
        <v>2</v>
      </c>
      <c r="T48" s="9">
        <f t="shared" si="56"/>
        <v>1</v>
      </c>
      <c r="U48" s="9">
        <f t="shared" si="56"/>
        <v>1</v>
      </c>
      <c r="V48" s="9">
        <f t="shared" si="56"/>
        <v>2</v>
      </c>
      <c r="W48" s="9">
        <f t="shared" si="56"/>
        <v>1</v>
      </c>
      <c r="X48" s="9">
        <f t="shared" si="56"/>
        <v>2</v>
      </c>
      <c r="Y48" s="9">
        <f t="shared" si="56"/>
        <v>1</v>
      </c>
      <c r="Z48" s="9">
        <f t="shared" si="56"/>
        <v>1</v>
      </c>
    </row>
    <row r="49" spans="1:26">
      <c r="A49" s="6">
        <v>101</v>
      </c>
      <c r="B49" s="6" t="s">
        <v>337</v>
      </c>
      <c r="C49" s="6">
        <v>4</v>
      </c>
      <c r="D49" s="6"/>
      <c r="E49" s="6" t="s">
        <v>337</v>
      </c>
      <c r="F49" s="6">
        <v>2</v>
      </c>
      <c r="G49" s="6">
        <v>38</v>
      </c>
      <c r="H49" s="6">
        <v>35</v>
      </c>
      <c r="I49" s="6">
        <v>35</v>
      </c>
      <c r="J49" s="6">
        <v>35</v>
      </c>
      <c r="K49" s="6">
        <v>35</v>
      </c>
      <c r="L49" s="6">
        <v>35</v>
      </c>
      <c r="M49" s="6">
        <v>35</v>
      </c>
      <c r="N49" s="6">
        <v>35</v>
      </c>
      <c r="O49" s="6">
        <v>35</v>
      </c>
      <c r="P49" s="6">
        <v>35</v>
      </c>
      <c r="Q49" s="6">
        <v>40</v>
      </c>
      <c r="R49" s="6">
        <v>40</v>
      </c>
      <c r="S49" s="6">
        <v>40</v>
      </c>
      <c r="T49" s="6">
        <v>40</v>
      </c>
      <c r="U49" s="6">
        <v>40</v>
      </c>
      <c r="V49" s="6">
        <v>40</v>
      </c>
      <c r="W49" s="6">
        <v>40</v>
      </c>
      <c r="X49" s="6">
        <v>40</v>
      </c>
      <c r="Y49" s="6">
        <v>40</v>
      </c>
      <c r="Z49" s="6">
        <v>40</v>
      </c>
    </row>
    <row r="50" spans="7:26">
      <c r="G50" s="1">
        <f>SUM(G30:G48)</f>
        <v>24</v>
      </c>
      <c r="H50" s="1">
        <f>SUM(H30:H48)</f>
        <v>25</v>
      </c>
      <c r="I50" s="1">
        <f t="shared" ref="H50:Z50" si="57">SUM(I30:I48)</f>
        <v>25</v>
      </c>
      <c r="J50" s="1">
        <f t="shared" si="57"/>
        <v>25</v>
      </c>
      <c r="K50" s="1">
        <f t="shared" si="57"/>
        <v>25</v>
      </c>
      <c r="L50" s="1">
        <f t="shared" si="57"/>
        <v>25</v>
      </c>
      <c r="M50" s="1">
        <f t="shared" si="57"/>
        <v>25</v>
      </c>
      <c r="N50" s="1">
        <f t="shared" si="57"/>
        <v>25</v>
      </c>
      <c r="O50" s="1">
        <f t="shared" si="57"/>
        <v>25</v>
      </c>
      <c r="P50" s="1">
        <f t="shared" si="57"/>
        <v>25</v>
      </c>
      <c r="Q50" s="1">
        <f t="shared" si="57"/>
        <v>33</v>
      </c>
      <c r="R50" s="1">
        <f t="shared" si="57"/>
        <v>34</v>
      </c>
      <c r="S50" s="1">
        <f t="shared" si="57"/>
        <v>34</v>
      </c>
      <c r="T50" s="1">
        <f t="shared" si="57"/>
        <v>34</v>
      </c>
      <c r="U50" s="1">
        <f t="shared" si="57"/>
        <v>34</v>
      </c>
      <c r="V50" s="1">
        <f t="shared" si="57"/>
        <v>34</v>
      </c>
      <c r="W50" s="1">
        <f t="shared" si="57"/>
        <v>34</v>
      </c>
      <c r="X50" s="1">
        <f t="shared" si="57"/>
        <v>34</v>
      </c>
      <c r="Y50" s="1">
        <f t="shared" si="57"/>
        <v>34</v>
      </c>
      <c r="Z50" s="1">
        <f t="shared" si="57"/>
        <v>34</v>
      </c>
    </row>
    <row r="51" spans="6:7">
      <c r="F51" s="1" t="s">
        <v>338</v>
      </c>
      <c r="G51" s="1" t="s">
        <v>294</v>
      </c>
    </row>
    <row r="52" spans="6:26">
      <c r="F52" s="1" t="s">
        <v>339</v>
      </c>
      <c r="G52" s="10">
        <f>SUMPRODUCT($F$26:$F$29,G26:G29)/SUMPRODUCT($F$26:$F$49,G26:G49)</f>
        <v>0.68649885583524</v>
      </c>
      <c r="H52" s="10">
        <f>SUMPRODUCT($F$26:$F$29,H26:H29)/SUMPRODUCT($F$26:$F$49,H26:H49)</f>
        <v>0.749542961608775</v>
      </c>
      <c r="I52" s="10">
        <f t="shared" ref="H52:Z52" si="58">SUMPRODUCT($F$26:$F$29,I26:I29)/SUMPRODUCT($F$26:$F$49,I26:I49)</f>
        <v>0.745387453874539</v>
      </c>
      <c r="J52" s="10">
        <f t="shared" si="58"/>
        <v>0.746765249537893</v>
      </c>
      <c r="K52" s="10">
        <f t="shared" si="58"/>
        <v>0.746765249537893</v>
      </c>
      <c r="L52" s="10">
        <f t="shared" si="58"/>
        <v>0.746075715604801</v>
      </c>
      <c r="M52" s="10">
        <f t="shared" si="58"/>
        <v>0.746765249537893</v>
      </c>
      <c r="N52" s="10">
        <f t="shared" si="58"/>
        <v>0.745387453874539</v>
      </c>
      <c r="O52" s="10">
        <f t="shared" si="58"/>
        <v>0.746765249537893</v>
      </c>
      <c r="P52" s="10">
        <f t="shared" si="58"/>
        <v>0.746765249537893</v>
      </c>
      <c r="Q52" s="10">
        <f t="shared" si="58"/>
        <v>0.695951765719208</v>
      </c>
      <c r="R52" s="10">
        <f t="shared" si="58"/>
        <v>0.692373607540703</v>
      </c>
      <c r="S52" s="10">
        <f t="shared" si="58"/>
        <v>0.691189050470488</v>
      </c>
      <c r="T52" s="10">
        <f t="shared" si="58"/>
        <v>0.692373607540703</v>
      </c>
      <c r="U52" s="10">
        <f t="shared" si="58"/>
        <v>0.692373607540703</v>
      </c>
      <c r="V52" s="10">
        <f t="shared" si="58"/>
        <v>0.691780821917808</v>
      </c>
      <c r="W52" s="10">
        <f t="shared" si="58"/>
        <v>0.692373607540703</v>
      </c>
      <c r="X52" s="10">
        <f t="shared" si="58"/>
        <v>0.691189050470488</v>
      </c>
      <c r="Y52" s="10">
        <f t="shared" si="58"/>
        <v>0.692373607540703</v>
      </c>
      <c r="Z52" s="10">
        <f t="shared" si="58"/>
        <v>0.692373607540703</v>
      </c>
    </row>
    <row r="53" spans="6:26">
      <c r="F53" s="1" t="s">
        <v>340</v>
      </c>
      <c r="G53" s="10">
        <f>SUMPRODUCT($F$30:$F$48,G30:G48)/SUMPRODUCT($F$26:$F$49,G26:G49)</f>
        <v>0.226544622425629</v>
      </c>
      <c r="H53" s="10">
        <f>SUMPRODUCT($F$30:$F$48,H30:H48)/SUMPRODUCT($F$26:$F$49,H26:H49)</f>
        <v>0.186471663619744</v>
      </c>
      <c r="I53" s="10">
        <f t="shared" ref="H53:Z53" si="59">SUMPRODUCT($F$30:$F$48,I30:I48)/SUMPRODUCT($F$26:$F$49,I26:I49)</f>
        <v>0.190036900369004</v>
      </c>
      <c r="J53" s="10">
        <f t="shared" si="59"/>
        <v>0.188539741219963</v>
      </c>
      <c r="K53" s="10">
        <f t="shared" si="59"/>
        <v>0.188539741219963</v>
      </c>
      <c r="L53" s="10">
        <f t="shared" si="59"/>
        <v>0.189289012003693</v>
      </c>
      <c r="M53" s="10">
        <f t="shared" si="59"/>
        <v>0.188539741219963</v>
      </c>
      <c r="N53" s="10">
        <f t="shared" si="59"/>
        <v>0.190036900369004</v>
      </c>
      <c r="O53" s="10">
        <f t="shared" si="59"/>
        <v>0.188539741219963</v>
      </c>
      <c r="P53" s="10">
        <f t="shared" si="59"/>
        <v>0.188539741219963</v>
      </c>
      <c r="Q53" s="10">
        <f t="shared" si="59"/>
        <v>0.235142118863049</v>
      </c>
      <c r="R53" s="10">
        <f t="shared" si="59"/>
        <v>0.239074550128535</v>
      </c>
      <c r="S53" s="10">
        <f t="shared" si="59"/>
        <v>0.240376390076989</v>
      </c>
      <c r="T53" s="10">
        <f t="shared" si="59"/>
        <v>0.239074550128535</v>
      </c>
      <c r="U53" s="10">
        <f t="shared" si="59"/>
        <v>0.239074550128535</v>
      </c>
      <c r="V53" s="10">
        <f t="shared" si="59"/>
        <v>0.23972602739726</v>
      </c>
      <c r="W53" s="10">
        <f t="shared" si="59"/>
        <v>0.239074550128535</v>
      </c>
      <c r="X53" s="10">
        <f t="shared" si="59"/>
        <v>0.240376390076989</v>
      </c>
      <c r="Y53" s="10">
        <f t="shared" si="59"/>
        <v>0.239074550128535</v>
      </c>
      <c r="Z53" s="10">
        <f t="shared" si="59"/>
        <v>0.239074550128535</v>
      </c>
    </row>
    <row r="54" spans="6:26">
      <c r="F54" s="1" t="s">
        <v>316</v>
      </c>
      <c r="G54" s="10">
        <f>PRODUCT($F$49,G49)/SUMPRODUCT($F$26:$F$49,G26:G49)</f>
        <v>0.0869565217391304</v>
      </c>
      <c r="H54" s="10">
        <f t="shared" ref="H54:Z54" si="60">PRODUCT($F$49,H49)/SUMPRODUCT($F$26:$F$49,H26:H49)</f>
        <v>0.0639853747714808</v>
      </c>
      <c r="I54" s="10">
        <f t="shared" si="60"/>
        <v>0.0645756457564576</v>
      </c>
      <c r="J54" s="10">
        <f t="shared" si="60"/>
        <v>0.0646950092421442</v>
      </c>
      <c r="K54" s="10">
        <f t="shared" si="60"/>
        <v>0.0646950092421442</v>
      </c>
      <c r="L54" s="10">
        <f t="shared" si="60"/>
        <v>0.0646352723915051</v>
      </c>
      <c r="M54" s="10">
        <f t="shared" si="60"/>
        <v>0.0646950092421442</v>
      </c>
      <c r="N54" s="10">
        <f t="shared" si="60"/>
        <v>0.0645756457564576</v>
      </c>
      <c r="O54" s="10">
        <f t="shared" si="60"/>
        <v>0.0646950092421442</v>
      </c>
      <c r="P54" s="10">
        <f t="shared" si="60"/>
        <v>0.0646950092421442</v>
      </c>
      <c r="Q54" s="10">
        <f t="shared" si="60"/>
        <v>0.0689061154177433</v>
      </c>
      <c r="R54" s="10">
        <f t="shared" si="60"/>
        <v>0.0685518423307626</v>
      </c>
      <c r="S54" s="10">
        <f t="shared" si="60"/>
        <v>0.0684345594525235</v>
      </c>
      <c r="T54" s="10">
        <f t="shared" si="60"/>
        <v>0.0685518423307626</v>
      </c>
      <c r="U54" s="10">
        <f t="shared" si="60"/>
        <v>0.0685518423307626</v>
      </c>
      <c r="V54" s="10">
        <f t="shared" si="60"/>
        <v>0.0684931506849315</v>
      </c>
      <c r="W54" s="10">
        <f t="shared" si="60"/>
        <v>0.0685518423307626</v>
      </c>
      <c r="X54" s="10">
        <f t="shared" si="60"/>
        <v>0.0684345594525235</v>
      </c>
      <c r="Y54" s="10">
        <f t="shared" si="60"/>
        <v>0.0685518423307626</v>
      </c>
      <c r="Z54" s="10">
        <f t="shared" si="60"/>
        <v>0.0685518423307626</v>
      </c>
    </row>
    <row r="59" spans="5:7">
      <c r="E59" s="1" t="s">
        <v>338</v>
      </c>
      <c r="F59" s="1" t="s">
        <v>341</v>
      </c>
      <c r="G59" t="s">
        <v>342</v>
      </c>
    </row>
    <row r="60" spans="5:13">
      <c r="E60" s="11" t="s">
        <v>317</v>
      </c>
      <c r="F60" s="9">
        <v>8</v>
      </c>
      <c r="G60" s="9">
        <v>1</v>
      </c>
      <c r="K60" s="9" t="s">
        <v>317</v>
      </c>
      <c r="L60" s="9">
        <v>9</v>
      </c>
      <c r="M60">
        <v>3</v>
      </c>
    </row>
    <row r="61" spans="5:13">
      <c r="E61" s="12" t="s">
        <v>318</v>
      </c>
      <c r="F61" s="6">
        <v>8</v>
      </c>
      <c r="G61" s="6">
        <v>2</v>
      </c>
      <c r="K61" s="6" t="s">
        <v>318</v>
      </c>
      <c r="L61" s="6">
        <v>8</v>
      </c>
      <c r="M61">
        <v>2</v>
      </c>
    </row>
    <row r="62" spans="5:13">
      <c r="E62" s="12" t="s">
        <v>319</v>
      </c>
      <c r="F62" s="6">
        <v>8</v>
      </c>
      <c r="G62" s="6">
        <v>1</v>
      </c>
      <c r="K62" s="6" t="s">
        <v>319</v>
      </c>
      <c r="L62" s="6">
        <v>8</v>
      </c>
      <c r="M62">
        <v>1</v>
      </c>
    </row>
    <row r="63" spans="5:13">
      <c r="E63" s="12" t="s">
        <v>320</v>
      </c>
      <c r="F63" s="6">
        <v>8</v>
      </c>
      <c r="G63" s="6">
        <v>1</v>
      </c>
      <c r="K63" s="6" t="s">
        <v>320</v>
      </c>
      <c r="L63" s="6">
        <v>8</v>
      </c>
      <c r="M63">
        <v>1</v>
      </c>
    </row>
    <row r="64" spans="5:13">
      <c r="E64" s="12" t="s">
        <v>321</v>
      </c>
      <c r="F64" s="6">
        <v>8</v>
      </c>
      <c r="G64" s="6">
        <v>2</v>
      </c>
      <c r="K64" s="6" t="s">
        <v>321</v>
      </c>
      <c r="L64" s="6">
        <v>8</v>
      </c>
      <c r="M64">
        <v>3</v>
      </c>
    </row>
    <row r="65" spans="5:13">
      <c r="E65" s="12" t="s">
        <v>322</v>
      </c>
      <c r="F65" s="6">
        <v>8</v>
      </c>
      <c r="G65" s="6">
        <v>1</v>
      </c>
      <c r="K65" s="6" t="s">
        <v>322</v>
      </c>
      <c r="L65" s="6">
        <v>8</v>
      </c>
      <c r="M65">
        <v>1</v>
      </c>
    </row>
    <row r="66" spans="5:13">
      <c r="E66" s="12" t="s">
        <v>323</v>
      </c>
      <c r="F66" s="6">
        <v>8</v>
      </c>
      <c r="G66" s="6">
        <v>1</v>
      </c>
      <c r="K66" s="6" t="s">
        <v>323</v>
      </c>
      <c r="L66" s="6">
        <v>8</v>
      </c>
      <c r="M66">
        <v>1</v>
      </c>
    </row>
    <row r="67" spans="5:13">
      <c r="E67" s="11" t="s">
        <v>324</v>
      </c>
      <c r="F67" s="9">
        <v>8</v>
      </c>
      <c r="G67" s="9">
        <v>2</v>
      </c>
      <c r="K67" s="9" t="s">
        <v>324</v>
      </c>
      <c r="L67" s="9">
        <v>9</v>
      </c>
      <c r="M67">
        <v>3</v>
      </c>
    </row>
    <row r="68" spans="5:13">
      <c r="E68" s="11" t="s">
        <v>325</v>
      </c>
      <c r="F68" s="9">
        <v>8</v>
      </c>
      <c r="G68" s="9">
        <v>1</v>
      </c>
      <c r="K68" s="9" t="s">
        <v>325</v>
      </c>
      <c r="L68" s="9">
        <v>8</v>
      </c>
      <c r="M68">
        <v>2</v>
      </c>
    </row>
    <row r="69" spans="5:13">
      <c r="E69" s="11" t="s">
        <v>326</v>
      </c>
      <c r="F69" s="9">
        <v>8</v>
      </c>
      <c r="G69" s="9">
        <v>1</v>
      </c>
      <c r="K69" s="9" t="s">
        <v>326</v>
      </c>
      <c r="L69" s="9">
        <v>8</v>
      </c>
      <c r="M69">
        <v>2</v>
      </c>
    </row>
    <row r="70" spans="5:13">
      <c r="E70" s="11" t="s">
        <v>327</v>
      </c>
      <c r="F70" s="9">
        <v>8</v>
      </c>
      <c r="G70" s="9">
        <v>1</v>
      </c>
      <c r="K70" s="9" t="s">
        <v>327</v>
      </c>
      <c r="L70" s="9">
        <v>9</v>
      </c>
      <c r="M70">
        <v>3</v>
      </c>
    </row>
    <row r="71" spans="5:13">
      <c r="E71" s="11" t="s">
        <v>328</v>
      </c>
      <c r="F71" s="9">
        <v>8</v>
      </c>
      <c r="G71" s="9">
        <v>2</v>
      </c>
      <c r="K71" s="9" t="s">
        <v>328</v>
      </c>
      <c r="L71" s="9">
        <v>8</v>
      </c>
      <c r="M71">
        <v>1</v>
      </c>
    </row>
    <row r="72" spans="5:13">
      <c r="E72" s="11" t="s">
        <v>329</v>
      </c>
      <c r="F72" s="9">
        <v>8</v>
      </c>
      <c r="G72" s="9">
        <v>1</v>
      </c>
      <c r="K72" s="9" t="s">
        <v>329</v>
      </c>
      <c r="L72" s="9">
        <v>8</v>
      </c>
      <c r="M72">
        <v>1</v>
      </c>
    </row>
    <row r="73" spans="5:13">
      <c r="E73" s="11" t="s">
        <v>330</v>
      </c>
      <c r="F73" s="9">
        <v>8</v>
      </c>
      <c r="G73" s="9">
        <v>2</v>
      </c>
      <c r="K73" s="9" t="s">
        <v>330</v>
      </c>
      <c r="L73" s="9">
        <v>8</v>
      </c>
      <c r="M73">
        <v>1</v>
      </c>
    </row>
    <row r="74" spans="5:13">
      <c r="E74" s="11" t="s">
        <v>331</v>
      </c>
      <c r="F74" s="9">
        <v>8</v>
      </c>
      <c r="G74" s="9">
        <v>1</v>
      </c>
      <c r="K74" s="9" t="s">
        <v>331</v>
      </c>
      <c r="L74" s="9">
        <v>8</v>
      </c>
      <c r="M74">
        <v>2</v>
      </c>
    </row>
    <row r="75" spans="5:13">
      <c r="E75" s="11" t="s">
        <v>332</v>
      </c>
      <c r="F75" s="9">
        <v>8</v>
      </c>
      <c r="G75" s="9">
        <v>1</v>
      </c>
      <c r="K75" s="9" t="s">
        <v>332</v>
      </c>
      <c r="L75" s="9">
        <v>8</v>
      </c>
      <c r="M75">
        <v>2</v>
      </c>
    </row>
    <row r="76" spans="5:13">
      <c r="E76" s="11" t="s">
        <v>333</v>
      </c>
      <c r="F76" s="9">
        <v>8</v>
      </c>
      <c r="G76" s="9">
        <v>1</v>
      </c>
      <c r="K76" s="9" t="s">
        <v>333</v>
      </c>
      <c r="L76" s="9">
        <v>8</v>
      </c>
      <c r="M76">
        <v>1</v>
      </c>
    </row>
    <row r="77" spans="5:13">
      <c r="E77" s="11" t="s">
        <v>334</v>
      </c>
      <c r="F77" s="9">
        <v>8</v>
      </c>
      <c r="G77" s="9">
        <v>2</v>
      </c>
      <c r="K77" s="9" t="s">
        <v>334</v>
      </c>
      <c r="L77" s="9">
        <v>8</v>
      </c>
      <c r="M77">
        <v>2</v>
      </c>
    </row>
    <row r="78" spans="5:13">
      <c r="E78" s="11" t="s">
        <v>335</v>
      </c>
      <c r="F78" s="9">
        <v>8</v>
      </c>
      <c r="G78" s="9">
        <v>1</v>
      </c>
      <c r="K78" s="9" t="s">
        <v>335</v>
      </c>
      <c r="L78" s="9">
        <v>8</v>
      </c>
      <c r="M78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workbookViewId="0">
      <selection activeCell="K19" sqref="K19"/>
    </sheetView>
  </sheetViews>
  <sheetFormatPr defaultColWidth="8.88888888888889" defaultRowHeight="14.4" outlineLevelCol="6"/>
  <cols>
    <col min="3" max="3" width="13.5555555555556" customWidth="1"/>
    <col min="4" max="4" width="12.8888888888889" customWidth="1"/>
    <col min="5" max="5" width="21.3333333333333" customWidth="1"/>
  </cols>
  <sheetData>
    <row r="1" spans="1:1">
      <c r="A1" t="s">
        <v>156</v>
      </c>
    </row>
    <row r="2" spans="1:7">
      <c r="A2" s="1">
        <v>1</v>
      </c>
      <c r="B2" s="1">
        <v>101</v>
      </c>
      <c r="C2" s="1">
        <v>10</v>
      </c>
      <c r="D2" s="1">
        <v>1.6</v>
      </c>
      <c r="E2" s="1" t="str">
        <f t="shared" ref="E2:E26" si="0">_xlfn.TEXTJOIN(",",TRUE,A2:D2)</f>
        <v>1,101,10,1.6</v>
      </c>
      <c r="G2" t="s">
        <v>343</v>
      </c>
    </row>
    <row r="3" spans="1:7">
      <c r="A3" s="1">
        <v>2</v>
      </c>
      <c r="B3" s="1">
        <f t="shared" ref="B3:B26" si="1">B2</f>
        <v>101</v>
      </c>
      <c r="C3" s="1">
        <v>11</v>
      </c>
      <c r="D3" s="1">
        <f>D2</f>
        <v>1.6</v>
      </c>
      <c r="E3" s="1" t="str">
        <f t="shared" si="0"/>
        <v>2,101,11,1.6</v>
      </c>
      <c r="F3">
        <v>1</v>
      </c>
      <c r="G3" t="str">
        <f>_xlfn.TEXTJOIN("|",TRUE,E2:E26)</f>
        <v>1,101,10,1.6|2,101,11,1.6|3,101,12,1.6|4,101,13,1.6|5,101,15,1.6|6,101,16,1.6|7,101,18,1.6|8,101,19,1.6|9,101,21,1.6|10,101,24,1.6|11,101,26,1.6|12,101,29,1.6|13,101,30,1.6|14,101,35,1.6|15,101,38,1.6|16,101,42,1.6|17,101,45,1.6|18,101,50,1.6|19,101,50,1.6|20,101,50,1.6|21,101,50,1.6|22,101,50,1.6|23,101,50,1.6|24,101,50,1.6|25,101,50,1.6</v>
      </c>
    </row>
    <row r="4" spans="1:7">
      <c r="A4" s="1">
        <v>3</v>
      </c>
      <c r="B4" s="1">
        <f t="shared" si="1"/>
        <v>101</v>
      </c>
      <c r="C4" s="1">
        <v>12</v>
      </c>
      <c r="D4" s="1">
        <f t="shared" ref="D4:D26" si="2">D3</f>
        <v>1.6</v>
      </c>
      <c r="E4" s="1" t="str">
        <f t="shared" si="0"/>
        <v>3,101,12,1.6</v>
      </c>
      <c r="F4">
        <v>2</v>
      </c>
      <c r="G4" t="str">
        <f>_xlfn.TEXTJOIN("|",TRUE,E29:E53)</f>
        <v>1,201,10,1.6|2,201,11,1.6|3,201,12,1.6|4,201,13,1.6|5,201,15,1.6|6,201,16,1.6|7,201,18,1.6|8,201,19,1.6|9,201,21,1.6|10,201,24,1.6|11,201,26,1.6|12,201,29,1.6|13,201,30,1.6|14,201,35,1.6|15,201,38,1.6|16,201,42,1.6|17,201,45,1.6|18,201,50,1.6|19,201,50,1.6|20,201,50,1.6|21,201,50,1.6|22,201,50,1.6|23,201,50,1.6|24,201,50,1.6|25,201,50,1.6</v>
      </c>
    </row>
    <row r="5" spans="1:7">
      <c r="A5" s="1">
        <v>4</v>
      </c>
      <c r="B5" s="1">
        <f t="shared" si="1"/>
        <v>101</v>
      </c>
      <c r="C5" s="1">
        <v>13</v>
      </c>
      <c r="D5" s="1">
        <f t="shared" si="2"/>
        <v>1.6</v>
      </c>
      <c r="E5" s="1" t="str">
        <f t="shared" si="0"/>
        <v>4,101,13,1.6</v>
      </c>
      <c r="F5">
        <v>3</v>
      </c>
      <c r="G5" t="str">
        <f>_xlfn.TEXTJOIN("|",TRUE,E56:E80)</f>
        <v>1,301,10,1.6|2,301,11,1.6|3,301,12,1.6|4,301,13,1.6|5,301,15,1.6|6,301,16,1.6|7,301,18,1.6|8,301,19,1.6|9,301,21,1.6|10,301,24,1.6|11,301,26,1.6|12,301,29,1.6|13,301,30,1.6|14,301,35,1.6|15,301,38,1.6|16,301,42,1.6|17,301,45,1.6|18,301,50,1.6|19,301,50,1.6|20,301,50,1.6|21,301,50,1.6|22,301,50,1.6|23,301,50,1.6|24,301,50,1.6|25,301,50,1.6</v>
      </c>
    </row>
    <row r="6" spans="1:7">
      <c r="A6" s="1">
        <v>5</v>
      </c>
      <c r="B6" s="1">
        <f t="shared" si="1"/>
        <v>101</v>
      </c>
      <c r="C6" s="1">
        <v>15</v>
      </c>
      <c r="D6" s="1">
        <f t="shared" si="2"/>
        <v>1.6</v>
      </c>
      <c r="E6" s="1" t="str">
        <f t="shared" si="0"/>
        <v>5,101,15,1.6</v>
      </c>
      <c r="F6">
        <v>4</v>
      </c>
      <c r="G6" t="str">
        <f>_xlfn.TEXTJOIN("|",TRUE,E83:E107)</f>
        <v>1,401,10,1.6|2,401,11,1.6|3,401,12,1.6|4,401,13,1.6|5,401,15,1.6|6,401,16,1.6|7,401,18,1.6|8,401,19,1.6|9,401,21,1.6|10,401,24,1.6|11,401,26,1.6|12,401,29,1.6|13,401,30,1.6|14,401,35,1.6|15,401,38,1.6|16,401,42,1.6|17,401,45,1.6|18,401,50,1.6|19,401,50,1.6|20,401,50,1.6|21,401,50,1.6|22,401,50,1.6|23,401,50,1.6|24,401,50,1.6|25,401,50,1.6</v>
      </c>
    </row>
    <row r="7" spans="1:7">
      <c r="A7" s="1">
        <v>6</v>
      </c>
      <c r="B7" s="1">
        <f t="shared" si="1"/>
        <v>101</v>
      </c>
      <c r="C7" s="1">
        <v>16</v>
      </c>
      <c r="D7" s="1">
        <f t="shared" si="2"/>
        <v>1.6</v>
      </c>
      <c r="E7" s="1" t="str">
        <f t="shared" si="0"/>
        <v>6,101,16,1.6</v>
      </c>
      <c r="F7">
        <v>5</v>
      </c>
      <c r="G7" t="str">
        <f>_xlfn.TEXTJOIN("|",TRUE,E110:E134)</f>
        <v>1,501,10,1.6|2,501,11,1.6|3,501,12,1.6|4,501,13,1.6|5,501,15,1.6|6,501,16,1.6|7,501,18,1.6|8,501,19,1.6|9,501,21,1.6|10,501,24,1.6|11,501,26,1.6|12,501,29,1.6|13,501,30,1.6|14,501,35,1.6|15,501,38,1.6|16,501,42,1.6|17,501,45,1.6|18,501,50,1.6|19,501,50,1.6|20,501,50,1.6|21,501,50,1.6|22,501,50,1.6|23,501,50,1.6|24,501,50,1.6|25,501,50,1.6</v>
      </c>
    </row>
    <row r="8" spans="1:7">
      <c r="A8" s="1">
        <v>7</v>
      </c>
      <c r="B8" s="1">
        <f t="shared" si="1"/>
        <v>101</v>
      </c>
      <c r="C8" s="1">
        <v>18</v>
      </c>
      <c r="D8" s="1">
        <f t="shared" si="2"/>
        <v>1.6</v>
      </c>
      <c r="E8" s="1" t="str">
        <f t="shared" si="0"/>
        <v>7,101,18,1.6</v>
      </c>
      <c r="F8">
        <v>6</v>
      </c>
      <c r="G8" t="str">
        <f>_xlfn.TEXTJOIN("|",TRUE,E137:E161)</f>
        <v>1,601,10,1.6|2,601,11,1.6|3,601,12,1.6|4,601,13,1.6|5,601,15,1.6|6,601,16,1.6|7,601,18,1.6|8,601,19,1.6|9,601,21,1.6|10,601,24,1.6|11,601,26,1.6|12,601,29,1.6|13,601,30,1.6|14,601,35,1.6|15,601,38,1.6|16,601,42,1.6|17,601,45,1.6|18,601,50,1.6|19,601,50,1.6|20,601,50,1.6|21,601,50,1.6|22,601,50,1.6|23,601,50,1.6|24,601,50,1.6|25,601,50,1.6</v>
      </c>
    </row>
    <row r="9" spans="1:7">
      <c r="A9" s="1">
        <v>8</v>
      </c>
      <c r="B9" s="1">
        <f t="shared" si="1"/>
        <v>101</v>
      </c>
      <c r="C9" s="1">
        <v>19</v>
      </c>
      <c r="D9" s="1">
        <f t="shared" si="2"/>
        <v>1.6</v>
      </c>
      <c r="E9" s="1" t="str">
        <f t="shared" si="0"/>
        <v>8,101,19,1.6</v>
      </c>
      <c r="F9">
        <v>7</v>
      </c>
      <c r="G9" t="str">
        <f>_xlfn.TEXTJOIN("|",TRUE,E164:E188)</f>
        <v>1,701,10,1.6|2,701,11,1.6|3,701,12,1.6|4,701,13,1.6|5,701,15,1.6|6,701,16,1.6|7,701,18,1.6|8,701,19,1.6|9,701,21,1.6|10,701,24,1.6|11,701,26,1.6|12,701,29,1.6|13,701,30,1.6|14,701,35,1.6|15,701,38,1.6|16,701,42,1.6|17,701,45,1.6|18,701,50,1.6|19,701,50,1.6|20,701,50,1.6|21,701,50,1.6|22,701,50,1.6|23,701,50,1.6|24,701,50,1.6|25,701,50,1.6</v>
      </c>
    </row>
    <row r="10" spans="1:5">
      <c r="A10" s="1">
        <v>9</v>
      </c>
      <c r="B10" s="1">
        <f t="shared" si="1"/>
        <v>101</v>
      </c>
      <c r="C10" s="1">
        <v>21</v>
      </c>
      <c r="D10" s="1">
        <f t="shared" si="2"/>
        <v>1.6</v>
      </c>
      <c r="E10" s="1" t="str">
        <f t="shared" si="0"/>
        <v>9,101,21,1.6</v>
      </c>
    </row>
    <row r="11" spans="1:5">
      <c r="A11" s="1">
        <v>10</v>
      </c>
      <c r="B11" s="1">
        <f t="shared" si="1"/>
        <v>101</v>
      </c>
      <c r="C11" s="1">
        <v>24</v>
      </c>
      <c r="D11" s="1">
        <f t="shared" si="2"/>
        <v>1.6</v>
      </c>
      <c r="E11" s="1" t="str">
        <f t="shared" si="0"/>
        <v>10,101,24,1.6</v>
      </c>
    </row>
    <row r="12" spans="1:5">
      <c r="A12" s="1">
        <v>11</v>
      </c>
      <c r="B12" s="1">
        <f t="shared" si="1"/>
        <v>101</v>
      </c>
      <c r="C12" s="1">
        <v>26</v>
      </c>
      <c r="D12" s="1">
        <f t="shared" si="2"/>
        <v>1.6</v>
      </c>
      <c r="E12" s="1" t="str">
        <f t="shared" si="0"/>
        <v>11,101,26,1.6</v>
      </c>
    </row>
    <row r="13" spans="1:5">
      <c r="A13" s="1">
        <v>12</v>
      </c>
      <c r="B13" s="1">
        <f t="shared" si="1"/>
        <v>101</v>
      </c>
      <c r="C13" s="1">
        <v>29</v>
      </c>
      <c r="D13" s="1">
        <f t="shared" si="2"/>
        <v>1.6</v>
      </c>
      <c r="E13" s="1" t="str">
        <f t="shared" si="0"/>
        <v>12,101,29,1.6</v>
      </c>
    </row>
    <row r="14" spans="1:5">
      <c r="A14" s="1">
        <v>13</v>
      </c>
      <c r="B14" s="1">
        <f t="shared" si="1"/>
        <v>101</v>
      </c>
      <c r="C14" s="1">
        <v>30</v>
      </c>
      <c r="D14" s="1">
        <f t="shared" si="2"/>
        <v>1.6</v>
      </c>
      <c r="E14" s="1" t="str">
        <f t="shared" si="0"/>
        <v>13,101,30,1.6</v>
      </c>
    </row>
    <row r="15" spans="1:5">
      <c r="A15" s="1">
        <v>14</v>
      </c>
      <c r="B15" s="1">
        <f t="shared" si="1"/>
        <v>101</v>
      </c>
      <c r="C15" s="1">
        <v>35</v>
      </c>
      <c r="D15" s="1">
        <f t="shared" si="2"/>
        <v>1.6</v>
      </c>
      <c r="E15" s="1" t="str">
        <f t="shared" si="0"/>
        <v>14,101,35,1.6</v>
      </c>
    </row>
    <row r="16" spans="1:5">
      <c r="A16" s="1">
        <v>15</v>
      </c>
      <c r="B16" s="1">
        <f t="shared" si="1"/>
        <v>101</v>
      </c>
      <c r="C16" s="1">
        <v>38</v>
      </c>
      <c r="D16" s="1">
        <f t="shared" si="2"/>
        <v>1.6</v>
      </c>
      <c r="E16" s="1" t="str">
        <f t="shared" si="0"/>
        <v>15,101,38,1.6</v>
      </c>
    </row>
    <row r="17" spans="1:5">
      <c r="A17" s="1">
        <v>16</v>
      </c>
      <c r="B17" s="1">
        <f t="shared" si="1"/>
        <v>101</v>
      </c>
      <c r="C17" s="1">
        <v>42</v>
      </c>
      <c r="D17" s="1">
        <f t="shared" si="2"/>
        <v>1.6</v>
      </c>
      <c r="E17" s="1" t="str">
        <f t="shared" si="0"/>
        <v>16,101,42,1.6</v>
      </c>
    </row>
    <row r="18" spans="1:5">
      <c r="A18" s="1">
        <v>17</v>
      </c>
      <c r="B18" s="1">
        <f t="shared" si="1"/>
        <v>101</v>
      </c>
      <c r="C18" s="1">
        <v>45</v>
      </c>
      <c r="D18" s="1">
        <f t="shared" si="2"/>
        <v>1.6</v>
      </c>
      <c r="E18" s="1" t="str">
        <f t="shared" si="0"/>
        <v>17,101,45,1.6</v>
      </c>
    </row>
    <row r="19" spans="1:5">
      <c r="A19" s="1">
        <v>18</v>
      </c>
      <c r="B19" s="1">
        <f t="shared" si="1"/>
        <v>101</v>
      </c>
      <c r="C19" s="1">
        <v>50</v>
      </c>
      <c r="D19" s="1">
        <f t="shared" si="2"/>
        <v>1.6</v>
      </c>
      <c r="E19" s="1" t="str">
        <f t="shared" si="0"/>
        <v>18,101,50,1.6</v>
      </c>
    </row>
    <row r="20" spans="1:5">
      <c r="A20" s="1">
        <v>19</v>
      </c>
      <c r="B20" s="1">
        <f t="shared" si="1"/>
        <v>101</v>
      </c>
      <c r="C20" s="1">
        <v>50</v>
      </c>
      <c r="D20" s="1">
        <f t="shared" si="2"/>
        <v>1.6</v>
      </c>
      <c r="E20" s="1" t="str">
        <f t="shared" si="0"/>
        <v>19,101,50,1.6</v>
      </c>
    </row>
    <row r="21" spans="1:5">
      <c r="A21" s="1">
        <v>20</v>
      </c>
      <c r="B21" s="1">
        <f t="shared" si="1"/>
        <v>101</v>
      </c>
      <c r="C21" s="1">
        <v>50</v>
      </c>
      <c r="D21" s="1">
        <f t="shared" si="2"/>
        <v>1.6</v>
      </c>
      <c r="E21" s="1" t="str">
        <f t="shared" si="0"/>
        <v>20,101,50,1.6</v>
      </c>
    </row>
    <row r="22" spans="1:5">
      <c r="A22" s="1">
        <v>21</v>
      </c>
      <c r="B22" s="1">
        <f t="shared" si="1"/>
        <v>101</v>
      </c>
      <c r="C22" s="1">
        <v>50</v>
      </c>
      <c r="D22" s="1">
        <f t="shared" si="2"/>
        <v>1.6</v>
      </c>
      <c r="E22" s="1" t="str">
        <f t="shared" si="0"/>
        <v>21,101,50,1.6</v>
      </c>
    </row>
    <row r="23" spans="1:5">
      <c r="A23" s="1">
        <v>22</v>
      </c>
      <c r="B23" s="1">
        <f t="shared" si="1"/>
        <v>101</v>
      </c>
      <c r="C23" s="1">
        <v>50</v>
      </c>
      <c r="D23" s="1">
        <f t="shared" si="2"/>
        <v>1.6</v>
      </c>
      <c r="E23" s="1" t="str">
        <f t="shared" si="0"/>
        <v>22,101,50,1.6</v>
      </c>
    </row>
    <row r="24" spans="1:5">
      <c r="A24" s="1">
        <v>23</v>
      </c>
      <c r="B24" s="1">
        <f t="shared" si="1"/>
        <v>101</v>
      </c>
      <c r="C24" s="1">
        <v>50</v>
      </c>
      <c r="D24" s="1">
        <f t="shared" si="2"/>
        <v>1.6</v>
      </c>
      <c r="E24" s="1" t="str">
        <f t="shared" si="0"/>
        <v>23,101,50,1.6</v>
      </c>
    </row>
    <row r="25" spans="1:5">
      <c r="A25" s="1">
        <v>24</v>
      </c>
      <c r="B25" s="1">
        <f t="shared" si="1"/>
        <v>101</v>
      </c>
      <c r="C25" s="1">
        <v>50</v>
      </c>
      <c r="D25" s="1">
        <f t="shared" si="2"/>
        <v>1.6</v>
      </c>
      <c r="E25" s="1" t="str">
        <f t="shared" si="0"/>
        <v>24,101,50,1.6</v>
      </c>
    </row>
    <row r="26" spans="1:5">
      <c r="A26" s="1">
        <v>25</v>
      </c>
      <c r="B26" s="1">
        <f t="shared" si="1"/>
        <v>101</v>
      </c>
      <c r="C26" s="1">
        <v>50</v>
      </c>
      <c r="D26" s="1">
        <f t="shared" si="2"/>
        <v>1.6</v>
      </c>
      <c r="E26" s="1" t="str">
        <f t="shared" si="0"/>
        <v>25,101,50,1.6</v>
      </c>
    </row>
    <row r="27" spans="3:3">
      <c r="C27">
        <f>SUM(C2:C21)</f>
        <v>554</v>
      </c>
    </row>
    <row r="28" spans="1:1">
      <c r="A28" t="s">
        <v>163</v>
      </c>
    </row>
    <row r="29" spans="1:5">
      <c r="A29" s="1">
        <v>1</v>
      </c>
      <c r="B29" s="1">
        <v>201</v>
      </c>
      <c r="C29">
        <f>C2</f>
        <v>10</v>
      </c>
      <c r="D29">
        <f>D2</f>
        <v>1.6</v>
      </c>
      <c r="E29" s="1" t="str">
        <f t="shared" ref="E29:E53" si="3">_xlfn.TEXTJOIN(",",TRUE,A29:D29)</f>
        <v>1,201,10,1.6</v>
      </c>
    </row>
    <row r="30" spans="1:5">
      <c r="A30" s="1">
        <v>2</v>
      </c>
      <c r="B30" s="1">
        <f t="shared" ref="B30:B53" si="4">B29</f>
        <v>201</v>
      </c>
      <c r="C30">
        <f t="shared" ref="C30:C53" si="5">C3</f>
        <v>11</v>
      </c>
      <c r="D30">
        <f t="shared" ref="D30:D53" si="6">D3</f>
        <v>1.6</v>
      </c>
      <c r="E30" s="1" t="str">
        <f t="shared" si="3"/>
        <v>2,201,11,1.6</v>
      </c>
    </row>
    <row r="31" spans="1:5">
      <c r="A31" s="1">
        <v>3</v>
      </c>
      <c r="B31" s="1">
        <f t="shared" si="4"/>
        <v>201</v>
      </c>
      <c r="C31">
        <f t="shared" si="5"/>
        <v>12</v>
      </c>
      <c r="D31">
        <f t="shared" si="6"/>
        <v>1.6</v>
      </c>
      <c r="E31" s="1" t="str">
        <f t="shared" si="3"/>
        <v>3,201,12,1.6</v>
      </c>
    </row>
    <row r="32" spans="1:5">
      <c r="A32" s="1">
        <v>4</v>
      </c>
      <c r="B32" s="1">
        <f t="shared" si="4"/>
        <v>201</v>
      </c>
      <c r="C32">
        <f t="shared" si="5"/>
        <v>13</v>
      </c>
      <c r="D32">
        <f t="shared" si="6"/>
        <v>1.6</v>
      </c>
      <c r="E32" s="1" t="str">
        <f t="shared" si="3"/>
        <v>4,201,13,1.6</v>
      </c>
    </row>
    <row r="33" spans="1:5">
      <c r="A33" s="1">
        <v>5</v>
      </c>
      <c r="B33" s="1">
        <f t="shared" si="4"/>
        <v>201</v>
      </c>
      <c r="C33">
        <f t="shared" si="5"/>
        <v>15</v>
      </c>
      <c r="D33">
        <f t="shared" si="6"/>
        <v>1.6</v>
      </c>
      <c r="E33" s="1" t="str">
        <f t="shared" si="3"/>
        <v>5,201,15,1.6</v>
      </c>
    </row>
    <row r="34" spans="1:5">
      <c r="A34" s="1">
        <v>6</v>
      </c>
      <c r="B34" s="1">
        <f t="shared" si="4"/>
        <v>201</v>
      </c>
      <c r="C34">
        <f t="shared" si="5"/>
        <v>16</v>
      </c>
      <c r="D34">
        <f t="shared" si="6"/>
        <v>1.6</v>
      </c>
      <c r="E34" s="1" t="str">
        <f t="shared" si="3"/>
        <v>6,201,16,1.6</v>
      </c>
    </row>
    <row r="35" spans="1:5">
      <c r="A35" s="1">
        <v>7</v>
      </c>
      <c r="B35" s="1">
        <f t="shared" si="4"/>
        <v>201</v>
      </c>
      <c r="C35">
        <f t="shared" si="5"/>
        <v>18</v>
      </c>
      <c r="D35">
        <f t="shared" si="6"/>
        <v>1.6</v>
      </c>
      <c r="E35" s="1" t="str">
        <f t="shared" si="3"/>
        <v>7,201,18,1.6</v>
      </c>
    </row>
    <row r="36" spans="1:5">
      <c r="A36" s="1">
        <v>8</v>
      </c>
      <c r="B36" s="1">
        <f t="shared" si="4"/>
        <v>201</v>
      </c>
      <c r="C36">
        <f t="shared" si="5"/>
        <v>19</v>
      </c>
      <c r="D36">
        <f t="shared" si="6"/>
        <v>1.6</v>
      </c>
      <c r="E36" s="1" t="str">
        <f t="shared" si="3"/>
        <v>8,201,19,1.6</v>
      </c>
    </row>
    <row r="37" spans="1:5">
      <c r="A37" s="1">
        <v>9</v>
      </c>
      <c r="B37" s="1">
        <f t="shared" si="4"/>
        <v>201</v>
      </c>
      <c r="C37">
        <f t="shared" si="5"/>
        <v>21</v>
      </c>
      <c r="D37">
        <f t="shared" si="6"/>
        <v>1.6</v>
      </c>
      <c r="E37" s="1" t="str">
        <f t="shared" si="3"/>
        <v>9,201,21,1.6</v>
      </c>
    </row>
    <row r="38" spans="1:5">
      <c r="A38" s="1">
        <v>10</v>
      </c>
      <c r="B38" s="1">
        <f t="shared" si="4"/>
        <v>201</v>
      </c>
      <c r="C38">
        <f t="shared" si="5"/>
        <v>24</v>
      </c>
      <c r="D38">
        <f t="shared" si="6"/>
        <v>1.6</v>
      </c>
      <c r="E38" s="1" t="str">
        <f t="shared" si="3"/>
        <v>10,201,24,1.6</v>
      </c>
    </row>
    <row r="39" spans="1:5">
      <c r="A39" s="1">
        <v>11</v>
      </c>
      <c r="B39" s="1">
        <f t="shared" si="4"/>
        <v>201</v>
      </c>
      <c r="C39">
        <f t="shared" si="5"/>
        <v>26</v>
      </c>
      <c r="D39">
        <f t="shared" si="6"/>
        <v>1.6</v>
      </c>
      <c r="E39" s="1" t="str">
        <f t="shared" si="3"/>
        <v>11,201,26,1.6</v>
      </c>
    </row>
    <row r="40" spans="1:5">
      <c r="A40" s="1">
        <v>12</v>
      </c>
      <c r="B40" s="1">
        <f t="shared" si="4"/>
        <v>201</v>
      </c>
      <c r="C40">
        <f t="shared" si="5"/>
        <v>29</v>
      </c>
      <c r="D40">
        <f t="shared" si="6"/>
        <v>1.6</v>
      </c>
      <c r="E40" s="1" t="str">
        <f t="shared" si="3"/>
        <v>12,201,29,1.6</v>
      </c>
    </row>
    <row r="41" spans="1:5">
      <c r="A41" s="1">
        <v>13</v>
      </c>
      <c r="B41" s="1">
        <f t="shared" si="4"/>
        <v>201</v>
      </c>
      <c r="C41">
        <f t="shared" si="5"/>
        <v>30</v>
      </c>
      <c r="D41">
        <f t="shared" si="6"/>
        <v>1.6</v>
      </c>
      <c r="E41" s="1" t="str">
        <f t="shared" si="3"/>
        <v>13,201,30,1.6</v>
      </c>
    </row>
    <row r="42" spans="1:5">
      <c r="A42" s="1">
        <v>14</v>
      </c>
      <c r="B42" s="1">
        <f t="shared" si="4"/>
        <v>201</v>
      </c>
      <c r="C42">
        <f t="shared" si="5"/>
        <v>35</v>
      </c>
      <c r="D42">
        <f t="shared" si="6"/>
        <v>1.6</v>
      </c>
      <c r="E42" s="1" t="str">
        <f t="shared" si="3"/>
        <v>14,201,35,1.6</v>
      </c>
    </row>
    <row r="43" spans="1:5">
      <c r="A43" s="1">
        <v>15</v>
      </c>
      <c r="B43" s="1">
        <f t="shared" si="4"/>
        <v>201</v>
      </c>
      <c r="C43">
        <f t="shared" si="5"/>
        <v>38</v>
      </c>
      <c r="D43">
        <f t="shared" si="6"/>
        <v>1.6</v>
      </c>
      <c r="E43" s="1" t="str">
        <f t="shared" si="3"/>
        <v>15,201,38,1.6</v>
      </c>
    </row>
    <row r="44" spans="1:5">
      <c r="A44" s="1">
        <v>16</v>
      </c>
      <c r="B44" s="1">
        <f t="shared" si="4"/>
        <v>201</v>
      </c>
      <c r="C44">
        <f t="shared" si="5"/>
        <v>42</v>
      </c>
      <c r="D44">
        <f t="shared" si="6"/>
        <v>1.6</v>
      </c>
      <c r="E44" s="1" t="str">
        <f t="shared" si="3"/>
        <v>16,201,42,1.6</v>
      </c>
    </row>
    <row r="45" spans="1:5">
      <c r="A45" s="1">
        <v>17</v>
      </c>
      <c r="B45" s="1">
        <f t="shared" si="4"/>
        <v>201</v>
      </c>
      <c r="C45">
        <f t="shared" si="5"/>
        <v>45</v>
      </c>
      <c r="D45">
        <f t="shared" si="6"/>
        <v>1.6</v>
      </c>
      <c r="E45" s="1" t="str">
        <f t="shared" si="3"/>
        <v>17,201,45,1.6</v>
      </c>
    </row>
    <row r="46" spans="1:5">
      <c r="A46" s="1">
        <v>18</v>
      </c>
      <c r="B46" s="1">
        <f t="shared" si="4"/>
        <v>201</v>
      </c>
      <c r="C46">
        <f t="shared" si="5"/>
        <v>50</v>
      </c>
      <c r="D46">
        <f t="shared" si="6"/>
        <v>1.6</v>
      </c>
      <c r="E46" s="1" t="str">
        <f t="shared" si="3"/>
        <v>18,201,50,1.6</v>
      </c>
    </row>
    <row r="47" spans="1:5">
      <c r="A47" s="1">
        <v>19</v>
      </c>
      <c r="B47" s="1">
        <f t="shared" si="4"/>
        <v>201</v>
      </c>
      <c r="C47">
        <f t="shared" si="5"/>
        <v>50</v>
      </c>
      <c r="D47">
        <f t="shared" si="6"/>
        <v>1.6</v>
      </c>
      <c r="E47" s="1" t="str">
        <f t="shared" si="3"/>
        <v>19,201,50,1.6</v>
      </c>
    </row>
    <row r="48" spans="1:5">
      <c r="A48" s="1">
        <v>20</v>
      </c>
      <c r="B48" s="1">
        <f t="shared" si="4"/>
        <v>201</v>
      </c>
      <c r="C48">
        <f t="shared" si="5"/>
        <v>50</v>
      </c>
      <c r="D48">
        <f t="shared" si="6"/>
        <v>1.6</v>
      </c>
      <c r="E48" s="1" t="str">
        <f t="shared" si="3"/>
        <v>20,201,50,1.6</v>
      </c>
    </row>
    <row r="49" spans="1:5">
      <c r="A49" s="1">
        <v>21</v>
      </c>
      <c r="B49" s="1">
        <f t="shared" si="4"/>
        <v>201</v>
      </c>
      <c r="C49">
        <f t="shared" si="5"/>
        <v>50</v>
      </c>
      <c r="D49">
        <f t="shared" si="6"/>
        <v>1.6</v>
      </c>
      <c r="E49" s="1" t="str">
        <f t="shared" si="3"/>
        <v>21,201,50,1.6</v>
      </c>
    </row>
    <row r="50" spans="1:5">
      <c r="A50" s="1">
        <v>22</v>
      </c>
      <c r="B50" s="1">
        <f t="shared" si="4"/>
        <v>201</v>
      </c>
      <c r="C50">
        <f t="shared" si="5"/>
        <v>50</v>
      </c>
      <c r="D50">
        <f t="shared" si="6"/>
        <v>1.6</v>
      </c>
      <c r="E50" s="1" t="str">
        <f t="shared" si="3"/>
        <v>22,201,50,1.6</v>
      </c>
    </row>
    <row r="51" spans="1:5">
      <c r="A51" s="1">
        <v>23</v>
      </c>
      <c r="B51" s="1">
        <f t="shared" si="4"/>
        <v>201</v>
      </c>
      <c r="C51">
        <f t="shared" si="5"/>
        <v>50</v>
      </c>
      <c r="D51">
        <f t="shared" si="6"/>
        <v>1.6</v>
      </c>
      <c r="E51" s="1" t="str">
        <f t="shared" si="3"/>
        <v>23,201,50,1.6</v>
      </c>
    </row>
    <row r="52" spans="1:5">
      <c r="A52" s="1">
        <v>24</v>
      </c>
      <c r="B52" s="1">
        <f t="shared" si="4"/>
        <v>201</v>
      </c>
      <c r="C52">
        <f t="shared" si="5"/>
        <v>50</v>
      </c>
      <c r="D52">
        <f t="shared" si="6"/>
        <v>1.6</v>
      </c>
      <c r="E52" s="1" t="str">
        <f t="shared" si="3"/>
        <v>24,201,50,1.6</v>
      </c>
    </row>
    <row r="53" spans="1:5">
      <c r="A53" s="1">
        <v>25</v>
      </c>
      <c r="B53" s="1">
        <f t="shared" si="4"/>
        <v>201</v>
      </c>
      <c r="C53">
        <f t="shared" si="5"/>
        <v>50</v>
      </c>
      <c r="D53">
        <f t="shared" si="6"/>
        <v>1.6</v>
      </c>
      <c r="E53" s="1" t="str">
        <f t="shared" si="3"/>
        <v>25,201,50,1.6</v>
      </c>
    </row>
    <row r="55" spans="1:1">
      <c r="A55" t="s">
        <v>344</v>
      </c>
    </row>
    <row r="56" spans="1:5">
      <c r="A56" s="1">
        <v>1</v>
      </c>
      <c r="B56" s="1">
        <v>301</v>
      </c>
      <c r="C56">
        <f t="shared" ref="C56:C80" si="7">C29</f>
        <v>10</v>
      </c>
      <c r="D56">
        <f t="shared" ref="D56:D80" si="8">D29</f>
        <v>1.6</v>
      </c>
      <c r="E56" s="1" t="str">
        <f t="shared" ref="E56:E80" si="9">_xlfn.TEXTJOIN(",",TRUE,A56:D56)</f>
        <v>1,301,10,1.6</v>
      </c>
    </row>
    <row r="57" spans="1:5">
      <c r="A57" s="1">
        <v>2</v>
      </c>
      <c r="B57" s="1">
        <f t="shared" ref="B57:B80" si="10">B56</f>
        <v>301</v>
      </c>
      <c r="C57">
        <f t="shared" si="7"/>
        <v>11</v>
      </c>
      <c r="D57">
        <f t="shared" si="8"/>
        <v>1.6</v>
      </c>
      <c r="E57" s="1" t="str">
        <f t="shared" si="9"/>
        <v>2,301,11,1.6</v>
      </c>
    </row>
    <row r="58" spans="1:5">
      <c r="A58" s="1">
        <v>3</v>
      </c>
      <c r="B58" s="1">
        <f t="shared" si="10"/>
        <v>301</v>
      </c>
      <c r="C58">
        <f t="shared" si="7"/>
        <v>12</v>
      </c>
      <c r="D58">
        <f t="shared" si="8"/>
        <v>1.6</v>
      </c>
      <c r="E58" s="1" t="str">
        <f t="shared" si="9"/>
        <v>3,301,12,1.6</v>
      </c>
    </row>
    <row r="59" spans="1:5">
      <c r="A59" s="1">
        <v>4</v>
      </c>
      <c r="B59" s="1">
        <f t="shared" si="10"/>
        <v>301</v>
      </c>
      <c r="C59">
        <f t="shared" si="7"/>
        <v>13</v>
      </c>
      <c r="D59">
        <f t="shared" si="8"/>
        <v>1.6</v>
      </c>
      <c r="E59" s="1" t="str">
        <f t="shared" si="9"/>
        <v>4,301,13,1.6</v>
      </c>
    </row>
    <row r="60" spans="1:5">
      <c r="A60" s="1">
        <v>5</v>
      </c>
      <c r="B60" s="1">
        <f t="shared" si="10"/>
        <v>301</v>
      </c>
      <c r="C60">
        <f t="shared" si="7"/>
        <v>15</v>
      </c>
      <c r="D60">
        <f t="shared" si="8"/>
        <v>1.6</v>
      </c>
      <c r="E60" s="1" t="str">
        <f t="shared" si="9"/>
        <v>5,301,15,1.6</v>
      </c>
    </row>
    <row r="61" spans="1:5">
      <c r="A61" s="1">
        <v>6</v>
      </c>
      <c r="B61" s="1">
        <f t="shared" si="10"/>
        <v>301</v>
      </c>
      <c r="C61">
        <f t="shared" si="7"/>
        <v>16</v>
      </c>
      <c r="D61">
        <f t="shared" si="8"/>
        <v>1.6</v>
      </c>
      <c r="E61" s="1" t="str">
        <f t="shared" si="9"/>
        <v>6,301,16,1.6</v>
      </c>
    </row>
    <row r="62" spans="1:5">
      <c r="A62" s="1">
        <v>7</v>
      </c>
      <c r="B62" s="1">
        <f t="shared" si="10"/>
        <v>301</v>
      </c>
      <c r="C62">
        <f t="shared" si="7"/>
        <v>18</v>
      </c>
      <c r="D62">
        <f t="shared" si="8"/>
        <v>1.6</v>
      </c>
      <c r="E62" s="1" t="str">
        <f t="shared" si="9"/>
        <v>7,301,18,1.6</v>
      </c>
    </row>
    <row r="63" spans="1:5">
      <c r="A63" s="1">
        <v>8</v>
      </c>
      <c r="B63" s="1">
        <f t="shared" si="10"/>
        <v>301</v>
      </c>
      <c r="C63">
        <f t="shared" si="7"/>
        <v>19</v>
      </c>
      <c r="D63">
        <f t="shared" si="8"/>
        <v>1.6</v>
      </c>
      <c r="E63" s="1" t="str">
        <f t="shared" si="9"/>
        <v>8,301,19,1.6</v>
      </c>
    </row>
    <row r="64" spans="1:5">
      <c r="A64" s="1">
        <v>9</v>
      </c>
      <c r="B64" s="1">
        <f t="shared" si="10"/>
        <v>301</v>
      </c>
      <c r="C64">
        <f t="shared" si="7"/>
        <v>21</v>
      </c>
      <c r="D64">
        <f t="shared" si="8"/>
        <v>1.6</v>
      </c>
      <c r="E64" s="1" t="str">
        <f t="shared" si="9"/>
        <v>9,301,21,1.6</v>
      </c>
    </row>
    <row r="65" spans="1:5">
      <c r="A65" s="1">
        <v>10</v>
      </c>
      <c r="B65" s="1">
        <f t="shared" si="10"/>
        <v>301</v>
      </c>
      <c r="C65">
        <f t="shared" si="7"/>
        <v>24</v>
      </c>
      <c r="D65">
        <f t="shared" si="8"/>
        <v>1.6</v>
      </c>
      <c r="E65" s="1" t="str">
        <f t="shared" si="9"/>
        <v>10,301,24,1.6</v>
      </c>
    </row>
    <row r="66" spans="1:5">
      <c r="A66" s="1">
        <v>11</v>
      </c>
      <c r="B66" s="1">
        <f t="shared" si="10"/>
        <v>301</v>
      </c>
      <c r="C66">
        <f t="shared" si="7"/>
        <v>26</v>
      </c>
      <c r="D66">
        <f t="shared" si="8"/>
        <v>1.6</v>
      </c>
      <c r="E66" s="1" t="str">
        <f t="shared" si="9"/>
        <v>11,301,26,1.6</v>
      </c>
    </row>
    <row r="67" spans="1:5">
      <c r="A67" s="1">
        <v>12</v>
      </c>
      <c r="B67" s="1">
        <f t="shared" si="10"/>
        <v>301</v>
      </c>
      <c r="C67">
        <f t="shared" si="7"/>
        <v>29</v>
      </c>
      <c r="D67">
        <f t="shared" si="8"/>
        <v>1.6</v>
      </c>
      <c r="E67" s="1" t="str">
        <f t="shared" si="9"/>
        <v>12,301,29,1.6</v>
      </c>
    </row>
    <row r="68" spans="1:5">
      <c r="A68" s="1">
        <v>13</v>
      </c>
      <c r="B68" s="1">
        <f t="shared" si="10"/>
        <v>301</v>
      </c>
      <c r="C68">
        <f t="shared" si="7"/>
        <v>30</v>
      </c>
      <c r="D68">
        <f t="shared" si="8"/>
        <v>1.6</v>
      </c>
      <c r="E68" s="1" t="str">
        <f t="shared" si="9"/>
        <v>13,301,30,1.6</v>
      </c>
    </row>
    <row r="69" spans="1:5">
      <c r="A69" s="1">
        <v>14</v>
      </c>
      <c r="B69" s="1">
        <f t="shared" si="10"/>
        <v>301</v>
      </c>
      <c r="C69">
        <f t="shared" si="7"/>
        <v>35</v>
      </c>
      <c r="D69">
        <f t="shared" si="8"/>
        <v>1.6</v>
      </c>
      <c r="E69" s="1" t="str">
        <f t="shared" si="9"/>
        <v>14,301,35,1.6</v>
      </c>
    </row>
    <row r="70" spans="1:5">
      <c r="A70" s="1">
        <v>15</v>
      </c>
      <c r="B70" s="1">
        <f t="shared" si="10"/>
        <v>301</v>
      </c>
      <c r="C70">
        <f t="shared" si="7"/>
        <v>38</v>
      </c>
      <c r="D70">
        <f t="shared" si="8"/>
        <v>1.6</v>
      </c>
      <c r="E70" s="1" t="str">
        <f t="shared" si="9"/>
        <v>15,301,38,1.6</v>
      </c>
    </row>
    <row r="71" spans="1:5">
      <c r="A71" s="1">
        <v>16</v>
      </c>
      <c r="B71" s="1">
        <f t="shared" si="10"/>
        <v>301</v>
      </c>
      <c r="C71">
        <f t="shared" si="7"/>
        <v>42</v>
      </c>
      <c r="D71">
        <f t="shared" si="8"/>
        <v>1.6</v>
      </c>
      <c r="E71" s="1" t="str">
        <f t="shared" si="9"/>
        <v>16,301,42,1.6</v>
      </c>
    </row>
    <row r="72" spans="1:5">
      <c r="A72" s="1">
        <v>17</v>
      </c>
      <c r="B72" s="1">
        <f t="shared" si="10"/>
        <v>301</v>
      </c>
      <c r="C72">
        <f t="shared" si="7"/>
        <v>45</v>
      </c>
      <c r="D72">
        <f t="shared" si="8"/>
        <v>1.6</v>
      </c>
      <c r="E72" s="1" t="str">
        <f t="shared" si="9"/>
        <v>17,301,45,1.6</v>
      </c>
    </row>
    <row r="73" spans="1:5">
      <c r="A73" s="1">
        <v>18</v>
      </c>
      <c r="B73" s="1">
        <f t="shared" si="10"/>
        <v>301</v>
      </c>
      <c r="C73">
        <f t="shared" si="7"/>
        <v>50</v>
      </c>
      <c r="D73">
        <f t="shared" si="8"/>
        <v>1.6</v>
      </c>
      <c r="E73" s="1" t="str">
        <f t="shared" si="9"/>
        <v>18,301,50,1.6</v>
      </c>
    </row>
    <row r="74" spans="1:5">
      <c r="A74" s="1">
        <v>19</v>
      </c>
      <c r="B74" s="1">
        <f t="shared" si="10"/>
        <v>301</v>
      </c>
      <c r="C74">
        <f t="shared" si="7"/>
        <v>50</v>
      </c>
      <c r="D74">
        <f t="shared" si="8"/>
        <v>1.6</v>
      </c>
      <c r="E74" s="1" t="str">
        <f t="shared" si="9"/>
        <v>19,301,50,1.6</v>
      </c>
    </row>
    <row r="75" spans="1:5">
      <c r="A75" s="1">
        <v>20</v>
      </c>
      <c r="B75" s="1">
        <f t="shared" si="10"/>
        <v>301</v>
      </c>
      <c r="C75">
        <f t="shared" si="7"/>
        <v>50</v>
      </c>
      <c r="D75">
        <f t="shared" si="8"/>
        <v>1.6</v>
      </c>
      <c r="E75" s="1" t="str">
        <f t="shared" si="9"/>
        <v>20,301,50,1.6</v>
      </c>
    </row>
    <row r="76" spans="1:5">
      <c r="A76" s="1">
        <v>21</v>
      </c>
      <c r="B76" s="1">
        <f t="shared" si="10"/>
        <v>301</v>
      </c>
      <c r="C76">
        <f t="shared" si="7"/>
        <v>50</v>
      </c>
      <c r="D76">
        <f t="shared" si="8"/>
        <v>1.6</v>
      </c>
      <c r="E76" s="1" t="str">
        <f t="shared" si="9"/>
        <v>21,301,50,1.6</v>
      </c>
    </row>
    <row r="77" spans="1:5">
      <c r="A77" s="1">
        <v>22</v>
      </c>
      <c r="B77" s="1">
        <f t="shared" si="10"/>
        <v>301</v>
      </c>
      <c r="C77">
        <f t="shared" si="7"/>
        <v>50</v>
      </c>
      <c r="D77">
        <f t="shared" si="8"/>
        <v>1.6</v>
      </c>
      <c r="E77" s="1" t="str">
        <f t="shared" si="9"/>
        <v>22,301,50,1.6</v>
      </c>
    </row>
    <row r="78" spans="1:5">
      <c r="A78" s="1">
        <v>23</v>
      </c>
      <c r="B78" s="1">
        <f t="shared" si="10"/>
        <v>301</v>
      </c>
      <c r="C78">
        <f t="shared" si="7"/>
        <v>50</v>
      </c>
      <c r="D78">
        <f t="shared" si="8"/>
        <v>1.6</v>
      </c>
      <c r="E78" s="1" t="str">
        <f t="shared" si="9"/>
        <v>23,301,50,1.6</v>
      </c>
    </row>
    <row r="79" spans="1:5">
      <c r="A79" s="1">
        <v>24</v>
      </c>
      <c r="B79" s="1">
        <f t="shared" si="10"/>
        <v>301</v>
      </c>
      <c r="C79">
        <f t="shared" si="7"/>
        <v>50</v>
      </c>
      <c r="D79">
        <f t="shared" si="8"/>
        <v>1.6</v>
      </c>
      <c r="E79" s="1" t="str">
        <f t="shared" si="9"/>
        <v>24,301,50,1.6</v>
      </c>
    </row>
    <row r="80" spans="1:5">
      <c r="A80" s="1">
        <v>25</v>
      </c>
      <c r="B80" s="1">
        <f t="shared" si="10"/>
        <v>301</v>
      </c>
      <c r="C80">
        <f t="shared" si="7"/>
        <v>50</v>
      </c>
      <c r="D80">
        <f t="shared" si="8"/>
        <v>1.6</v>
      </c>
      <c r="E80" s="1" t="str">
        <f t="shared" si="9"/>
        <v>25,301,50,1.6</v>
      </c>
    </row>
    <row r="82" spans="1:1">
      <c r="A82" t="s">
        <v>177</v>
      </c>
    </row>
    <row r="83" spans="1:5">
      <c r="A83" s="1">
        <v>1</v>
      </c>
      <c r="B83" s="1">
        <v>401</v>
      </c>
      <c r="C83">
        <f t="shared" ref="C83:C107" si="11">C56</f>
        <v>10</v>
      </c>
      <c r="D83">
        <f t="shared" ref="D83:D107" si="12">D56</f>
        <v>1.6</v>
      </c>
      <c r="E83" s="1" t="str">
        <f t="shared" ref="E83:E107" si="13">_xlfn.TEXTJOIN(",",TRUE,A83:D83)</f>
        <v>1,401,10,1.6</v>
      </c>
    </row>
    <row r="84" spans="1:5">
      <c r="A84" s="1">
        <v>2</v>
      </c>
      <c r="B84" s="1">
        <f t="shared" ref="B84:B107" si="14">B83</f>
        <v>401</v>
      </c>
      <c r="C84">
        <f t="shared" si="11"/>
        <v>11</v>
      </c>
      <c r="D84">
        <f t="shared" si="12"/>
        <v>1.6</v>
      </c>
      <c r="E84" s="1" t="str">
        <f t="shared" si="13"/>
        <v>2,401,11,1.6</v>
      </c>
    </row>
    <row r="85" spans="1:5">
      <c r="A85" s="1">
        <v>3</v>
      </c>
      <c r="B85" s="1">
        <f t="shared" si="14"/>
        <v>401</v>
      </c>
      <c r="C85">
        <f t="shared" si="11"/>
        <v>12</v>
      </c>
      <c r="D85">
        <f t="shared" si="12"/>
        <v>1.6</v>
      </c>
      <c r="E85" s="1" t="str">
        <f t="shared" si="13"/>
        <v>3,401,12,1.6</v>
      </c>
    </row>
    <row r="86" spans="1:5">
      <c r="A86" s="1">
        <v>4</v>
      </c>
      <c r="B86" s="1">
        <f t="shared" si="14"/>
        <v>401</v>
      </c>
      <c r="C86">
        <f t="shared" si="11"/>
        <v>13</v>
      </c>
      <c r="D86">
        <f t="shared" si="12"/>
        <v>1.6</v>
      </c>
      <c r="E86" s="1" t="str">
        <f t="shared" si="13"/>
        <v>4,401,13,1.6</v>
      </c>
    </row>
    <row r="87" spans="1:5">
      <c r="A87" s="1">
        <v>5</v>
      </c>
      <c r="B87" s="1">
        <f t="shared" si="14"/>
        <v>401</v>
      </c>
      <c r="C87">
        <f t="shared" si="11"/>
        <v>15</v>
      </c>
      <c r="D87">
        <f t="shared" si="12"/>
        <v>1.6</v>
      </c>
      <c r="E87" s="1" t="str">
        <f t="shared" si="13"/>
        <v>5,401,15,1.6</v>
      </c>
    </row>
    <row r="88" spans="1:5">
      <c r="A88" s="1">
        <v>6</v>
      </c>
      <c r="B88" s="1">
        <f t="shared" si="14"/>
        <v>401</v>
      </c>
      <c r="C88">
        <f t="shared" si="11"/>
        <v>16</v>
      </c>
      <c r="D88">
        <f t="shared" si="12"/>
        <v>1.6</v>
      </c>
      <c r="E88" s="1" t="str">
        <f t="shared" si="13"/>
        <v>6,401,16,1.6</v>
      </c>
    </row>
    <row r="89" spans="1:5">
      <c r="A89" s="1">
        <v>7</v>
      </c>
      <c r="B89" s="1">
        <f t="shared" si="14"/>
        <v>401</v>
      </c>
      <c r="C89">
        <f t="shared" si="11"/>
        <v>18</v>
      </c>
      <c r="D89">
        <f t="shared" si="12"/>
        <v>1.6</v>
      </c>
      <c r="E89" s="1" t="str">
        <f t="shared" si="13"/>
        <v>7,401,18,1.6</v>
      </c>
    </row>
    <row r="90" spans="1:5">
      <c r="A90" s="1">
        <v>8</v>
      </c>
      <c r="B90" s="1">
        <f t="shared" si="14"/>
        <v>401</v>
      </c>
      <c r="C90">
        <f t="shared" si="11"/>
        <v>19</v>
      </c>
      <c r="D90">
        <f t="shared" si="12"/>
        <v>1.6</v>
      </c>
      <c r="E90" s="1" t="str">
        <f t="shared" si="13"/>
        <v>8,401,19,1.6</v>
      </c>
    </row>
    <row r="91" spans="1:5">
      <c r="A91" s="1">
        <v>9</v>
      </c>
      <c r="B91" s="1">
        <f t="shared" si="14"/>
        <v>401</v>
      </c>
      <c r="C91">
        <f t="shared" si="11"/>
        <v>21</v>
      </c>
      <c r="D91">
        <f t="shared" si="12"/>
        <v>1.6</v>
      </c>
      <c r="E91" s="1" t="str">
        <f t="shared" si="13"/>
        <v>9,401,21,1.6</v>
      </c>
    </row>
    <row r="92" spans="1:5">
      <c r="A92" s="1">
        <v>10</v>
      </c>
      <c r="B92" s="1">
        <f t="shared" si="14"/>
        <v>401</v>
      </c>
      <c r="C92">
        <f t="shared" si="11"/>
        <v>24</v>
      </c>
      <c r="D92">
        <f t="shared" si="12"/>
        <v>1.6</v>
      </c>
      <c r="E92" s="1" t="str">
        <f t="shared" si="13"/>
        <v>10,401,24,1.6</v>
      </c>
    </row>
    <row r="93" spans="1:5">
      <c r="A93" s="1">
        <v>11</v>
      </c>
      <c r="B93" s="1">
        <f t="shared" si="14"/>
        <v>401</v>
      </c>
      <c r="C93">
        <f t="shared" si="11"/>
        <v>26</v>
      </c>
      <c r="D93">
        <f t="shared" si="12"/>
        <v>1.6</v>
      </c>
      <c r="E93" s="1" t="str">
        <f t="shared" si="13"/>
        <v>11,401,26,1.6</v>
      </c>
    </row>
    <row r="94" spans="1:5">
      <c r="A94" s="1">
        <v>12</v>
      </c>
      <c r="B94" s="1">
        <f t="shared" si="14"/>
        <v>401</v>
      </c>
      <c r="C94">
        <f t="shared" si="11"/>
        <v>29</v>
      </c>
      <c r="D94">
        <f t="shared" si="12"/>
        <v>1.6</v>
      </c>
      <c r="E94" s="1" t="str">
        <f t="shared" si="13"/>
        <v>12,401,29,1.6</v>
      </c>
    </row>
    <row r="95" spans="1:5">
      <c r="A95" s="1">
        <v>13</v>
      </c>
      <c r="B95" s="1">
        <f t="shared" si="14"/>
        <v>401</v>
      </c>
      <c r="C95">
        <f t="shared" si="11"/>
        <v>30</v>
      </c>
      <c r="D95">
        <f t="shared" si="12"/>
        <v>1.6</v>
      </c>
      <c r="E95" s="1" t="str">
        <f t="shared" si="13"/>
        <v>13,401,30,1.6</v>
      </c>
    </row>
    <row r="96" spans="1:5">
      <c r="A96" s="1">
        <v>14</v>
      </c>
      <c r="B96" s="1">
        <f t="shared" si="14"/>
        <v>401</v>
      </c>
      <c r="C96">
        <f t="shared" si="11"/>
        <v>35</v>
      </c>
      <c r="D96">
        <f t="shared" si="12"/>
        <v>1.6</v>
      </c>
      <c r="E96" s="1" t="str">
        <f t="shared" si="13"/>
        <v>14,401,35,1.6</v>
      </c>
    </row>
    <row r="97" spans="1:5">
      <c r="A97" s="1">
        <v>15</v>
      </c>
      <c r="B97" s="1">
        <f t="shared" si="14"/>
        <v>401</v>
      </c>
      <c r="C97">
        <f t="shared" si="11"/>
        <v>38</v>
      </c>
      <c r="D97">
        <f t="shared" si="12"/>
        <v>1.6</v>
      </c>
      <c r="E97" s="1" t="str">
        <f t="shared" si="13"/>
        <v>15,401,38,1.6</v>
      </c>
    </row>
    <row r="98" spans="1:5">
      <c r="A98" s="1">
        <v>16</v>
      </c>
      <c r="B98" s="1">
        <f t="shared" si="14"/>
        <v>401</v>
      </c>
      <c r="C98">
        <f t="shared" si="11"/>
        <v>42</v>
      </c>
      <c r="D98">
        <f t="shared" si="12"/>
        <v>1.6</v>
      </c>
      <c r="E98" s="1" t="str">
        <f t="shared" si="13"/>
        <v>16,401,42,1.6</v>
      </c>
    </row>
    <row r="99" spans="1:5">
      <c r="A99" s="1">
        <v>17</v>
      </c>
      <c r="B99" s="1">
        <f t="shared" si="14"/>
        <v>401</v>
      </c>
      <c r="C99">
        <f t="shared" si="11"/>
        <v>45</v>
      </c>
      <c r="D99">
        <f t="shared" si="12"/>
        <v>1.6</v>
      </c>
      <c r="E99" s="1" t="str">
        <f t="shared" si="13"/>
        <v>17,401,45,1.6</v>
      </c>
    </row>
    <row r="100" spans="1:5">
      <c r="A100" s="1">
        <v>18</v>
      </c>
      <c r="B100" s="1">
        <f t="shared" si="14"/>
        <v>401</v>
      </c>
      <c r="C100">
        <f t="shared" si="11"/>
        <v>50</v>
      </c>
      <c r="D100">
        <f t="shared" si="12"/>
        <v>1.6</v>
      </c>
      <c r="E100" s="1" t="str">
        <f t="shared" si="13"/>
        <v>18,401,50,1.6</v>
      </c>
    </row>
    <row r="101" spans="1:5">
      <c r="A101" s="1">
        <v>19</v>
      </c>
      <c r="B101" s="1">
        <f t="shared" si="14"/>
        <v>401</v>
      </c>
      <c r="C101">
        <f t="shared" si="11"/>
        <v>50</v>
      </c>
      <c r="D101">
        <f t="shared" si="12"/>
        <v>1.6</v>
      </c>
      <c r="E101" s="1" t="str">
        <f t="shared" si="13"/>
        <v>19,401,50,1.6</v>
      </c>
    </row>
    <row r="102" spans="1:5">
      <c r="A102" s="1">
        <v>20</v>
      </c>
      <c r="B102" s="1">
        <f t="shared" si="14"/>
        <v>401</v>
      </c>
      <c r="C102">
        <f t="shared" si="11"/>
        <v>50</v>
      </c>
      <c r="D102">
        <f t="shared" si="12"/>
        <v>1.6</v>
      </c>
      <c r="E102" s="1" t="str">
        <f t="shared" si="13"/>
        <v>20,401,50,1.6</v>
      </c>
    </row>
    <row r="103" spans="1:5">
      <c r="A103" s="1">
        <v>21</v>
      </c>
      <c r="B103" s="1">
        <f t="shared" si="14"/>
        <v>401</v>
      </c>
      <c r="C103">
        <f t="shared" si="11"/>
        <v>50</v>
      </c>
      <c r="D103">
        <f t="shared" si="12"/>
        <v>1.6</v>
      </c>
      <c r="E103" s="1" t="str">
        <f t="shared" si="13"/>
        <v>21,401,50,1.6</v>
      </c>
    </row>
    <row r="104" spans="1:5">
      <c r="A104" s="1">
        <v>22</v>
      </c>
      <c r="B104" s="1">
        <f t="shared" si="14"/>
        <v>401</v>
      </c>
      <c r="C104">
        <f t="shared" si="11"/>
        <v>50</v>
      </c>
      <c r="D104">
        <f t="shared" si="12"/>
        <v>1.6</v>
      </c>
      <c r="E104" s="1" t="str">
        <f t="shared" si="13"/>
        <v>22,401,50,1.6</v>
      </c>
    </row>
    <row r="105" spans="1:5">
      <c r="A105" s="1">
        <v>23</v>
      </c>
      <c r="B105" s="1">
        <f t="shared" si="14"/>
        <v>401</v>
      </c>
      <c r="C105">
        <f t="shared" si="11"/>
        <v>50</v>
      </c>
      <c r="D105">
        <f t="shared" si="12"/>
        <v>1.6</v>
      </c>
      <c r="E105" s="1" t="str">
        <f t="shared" si="13"/>
        <v>23,401,50,1.6</v>
      </c>
    </row>
    <row r="106" spans="1:5">
      <c r="A106" s="1">
        <v>24</v>
      </c>
      <c r="B106" s="1">
        <f t="shared" si="14"/>
        <v>401</v>
      </c>
      <c r="C106">
        <f t="shared" si="11"/>
        <v>50</v>
      </c>
      <c r="D106">
        <f t="shared" si="12"/>
        <v>1.6</v>
      </c>
      <c r="E106" s="1" t="str">
        <f t="shared" si="13"/>
        <v>24,401,50,1.6</v>
      </c>
    </row>
    <row r="107" spans="1:5">
      <c r="A107" s="1">
        <v>25</v>
      </c>
      <c r="B107" s="1">
        <f t="shared" si="14"/>
        <v>401</v>
      </c>
      <c r="C107">
        <f t="shared" si="11"/>
        <v>50</v>
      </c>
      <c r="D107">
        <f t="shared" si="12"/>
        <v>1.6</v>
      </c>
      <c r="E107" s="1" t="str">
        <f t="shared" si="13"/>
        <v>25,401,50,1.6</v>
      </c>
    </row>
    <row r="109" spans="1:1">
      <c r="A109" t="s">
        <v>184</v>
      </c>
    </row>
    <row r="110" spans="1:5">
      <c r="A110" s="1">
        <v>1</v>
      </c>
      <c r="B110" s="1">
        <v>501</v>
      </c>
      <c r="C110">
        <f t="shared" ref="C110:C134" si="15">C83</f>
        <v>10</v>
      </c>
      <c r="D110">
        <f t="shared" ref="D110:D134" si="16">D83</f>
        <v>1.6</v>
      </c>
      <c r="E110" s="1" t="str">
        <f t="shared" ref="E110:E134" si="17">_xlfn.TEXTJOIN(",",TRUE,A110:D110)</f>
        <v>1,501,10,1.6</v>
      </c>
    </row>
    <row r="111" spans="1:5">
      <c r="A111" s="1">
        <v>2</v>
      </c>
      <c r="B111" s="1">
        <f t="shared" ref="B111:B134" si="18">B110</f>
        <v>501</v>
      </c>
      <c r="C111">
        <f t="shared" si="15"/>
        <v>11</v>
      </c>
      <c r="D111">
        <f t="shared" si="16"/>
        <v>1.6</v>
      </c>
      <c r="E111" s="1" t="str">
        <f t="shared" si="17"/>
        <v>2,501,11,1.6</v>
      </c>
    </row>
    <row r="112" spans="1:5">
      <c r="A112" s="1">
        <v>3</v>
      </c>
      <c r="B112" s="1">
        <f t="shared" si="18"/>
        <v>501</v>
      </c>
      <c r="C112">
        <f t="shared" si="15"/>
        <v>12</v>
      </c>
      <c r="D112">
        <f t="shared" si="16"/>
        <v>1.6</v>
      </c>
      <c r="E112" s="1" t="str">
        <f t="shared" si="17"/>
        <v>3,501,12,1.6</v>
      </c>
    </row>
    <row r="113" spans="1:5">
      <c r="A113" s="1">
        <v>4</v>
      </c>
      <c r="B113" s="1">
        <f t="shared" si="18"/>
        <v>501</v>
      </c>
      <c r="C113">
        <f t="shared" si="15"/>
        <v>13</v>
      </c>
      <c r="D113">
        <f t="shared" si="16"/>
        <v>1.6</v>
      </c>
      <c r="E113" s="1" t="str">
        <f t="shared" si="17"/>
        <v>4,501,13,1.6</v>
      </c>
    </row>
    <row r="114" spans="1:5">
      <c r="A114" s="1">
        <v>5</v>
      </c>
      <c r="B114" s="1">
        <f t="shared" si="18"/>
        <v>501</v>
      </c>
      <c r="C114">
        <f t="shared" si="15"/>
        <v>15</v>
      </c>
      <c r="D114">
        <f t="shared" si="16"/>
        <v>1.6</v>
      </c>
      <c r="E114" s="1" t="str">
        <f t="shared" si="17"/>
        <v>5,501,15,1.6</v>
      </c>
    </row>
    <row r="115" spans="1:5">
      <c r="A115" s="1">
        <v>6</v>
      </c>
      <c r="B115" s="1">
        <f t="shared" si="18"/>
        <v>501</v>
      </c>
      <c r="C115">
        <f t="shared" si="15"/>
        <v>16</v>
      </c>
      <c r="D115">
        <f t="shared" si="16"/>
        <v>1.6</v>
      </c>
      <c r="E115" s="1" t="str">
        <f t="shared" si="17"/>
        <v>6,501,16,1.6</v>
      </c>
    </row>
    <row r="116" spans="1:5">
      <c r="A116" s="1">
        <v>7</v>
      </c>
      <c r="B116" s="1">
        <f t="shared" si="18"/>
        <v>501</v>
      </c>
      <c r="C116">
        <f t="shared" si="15"/>
        <v>18</v>
      </c>
      <c r="D116">
        <f t="shared" si="16"/>
        <v>1.6</v>
      </c>
      <c r="E116" s="1" t="str">
        <f t="shared" si="17"/>
        <v>7,501,18,1.6</v>
      </c>
    </row>
    <row r="117" spans="1:5">
      <c r="A117" s="1">
        <v>8</v>
      </c>
      <c r="B117" s="1">
        <f t="shared" si="18"/>
        <v>501</v>
      </c>
      <c r="C117">
        <f t="shared" si="15"/>
        <v>19</v>
      </c>
      <c r="D117">
        <f t="shared" si="16"/>
        <v>1.6</v>
      </c>
      <c r="E117" s="1" t="str">
        <f t="shared" si="17"/>
        <v>8,501,19,1.6</v>
      </c>
    </row>
    <row r="118" spans="1:5">
      <c r="A118" s="1">
        <v>9</v>
      </c>
      <c r="B118" s="1">
        <f t="shared" si="18"/>
        <v>501</v>
      </c>
      <c r="C118">
        <f t="shared" si="15"/>
        <v>21</v>
      </c>
      <c r="D118">
        <f t="shared" si="16"/>
        <v>1.6</v>
      </c>
      <c r="E118" s="1" t="str">
        <f t="shared" si="17"/>
        <v>9,501,21,1.6</v>
      </c>
    </row>
    <row r="119" spans="1:5">
      <c r="A119" s="1">
        <v>10</v>
      </c>
      <c r="B119" s="1">
        <f t="shared" si="18"/>
        <v>501</v>
      </c>
      <c r="C119">
        <f t="shared" si="15"/>
        <v>24</v>
      </c>
      <c r="D119">
        <f t="shared" si="16"/>
        <v>1.6</v>
      </c>
      <c r="E119" s="1" t="str">
        <f t="shared" si="17"/>
        <v>10,501,24,1.6</v>
      </c>
    </row>
    <row r="120" spans="1:5">
      <c r="A120" s="1">
        <v>11</v>
      </c>
      <c r="B120" s="1">
        <f t="shared" si="18"/>
        <v>501</v>
      </c>
      <c r="C120">
        <f t="shared" si="15"/>
        <v>26</v>
      </c>
      <c r="D120">
        <f t="shared" si="16"/>
        <v>1.6</v>
      </c>
      <c r="E120" s="1" t="str">
        <f t="shared" si="17"/>
        <v>11,501,26,1.6</v>
      </c>
    </row>
    <row r="121" spans="1:5">
      <c r="A121" s="1">
        <v>12</v>
      </c>
      <c r="B121" s="1">
        <f t="shared" si="18"/>
        <v>501</v>
      </c>
      <c r="C121">
        <f t="shared" si="15"/>
        <v>29</v>
      </c>
      <c r="D121">
        <f t="shared" si="16"/>
        <v>1.6</v>
      </c>
      <c r="E121" s="1" t="str">
        <f t="shared" si="17"/>
        <v>12,501,29,1.6</v>
      </c>
    </row>
    <row r="122" spans="1:5">
      <c r="A122" s="1">
        <v>13</v>
      </c>
      <c r="B122" s="1">
        <f t="shared" si="18"/>
        <v>501</v>
      </c>
      <c r="C122">
        <f t="shared" si="15"/>
        <v>30</v>
      </c>
      <c r="D122">
        <f t="shared" si="16"/>
        <v>1.6</v>
      </c>
      <c r="E122" s="1" t="str">
        <f t="shared" si="17"/>
        <v>13,501,30,1.6</v>
      </c>
    </row>
    <row r="123" spans="1:5">
      <c r="A123" s="1">
        <v>14</v>
      </c>
      <c r="B123" s="1">
        <f t="shared" si="18"/>
        <v>501</v>
      </c>
      <c r="C123">
        <f t="shared" si="15"/>
        <v>35</v>
      </c>
      <c r="D123">
        <f t="shared" si="16"/>
        <v>1.6</v>
      </c>
      <c r="E123" s="1" t="str">
        <f t="shared" si="17"/>
        <v>14,501,35,1.6</v>
      </c>
    </row>
    <row r="124" spans="1:5">
      <c r="A124" s="1">
        <v>15</v>
      </c>
      <c r="B124" s="1">
        <f t="shared" si="18"/>
        <v>501</v>
      </c>
      <c r="C124">
        <f t="shared" si="15"/>
        <v>38</v>
      </c>
      <c r="D124">
        <f t="shared" si="16"/>
        <v>1.6</v>
      </c>
      <c r="E124" s="1" t="str">
        <f t="shared" si="17"/>
        <v>15,501,38,1.6</v>
      </c>
    </row>
    <row r="125" spans="1:5">
      <c r="A125" s="1">
        <v>16</v>
      </c>
      <c r="B125" s="1">
        <f t="shared" si="18"/>
        <v>501</v>
      </c>
      <c r="C125">
        <f t="shared" si="15"/>
        <v>42</v>
      </c>
      <c r="D125">
        <f t="shared" si="16"/>
        <v>1.6</v>
      </c>
      <c r="E125" s="1" t="str">
        <f t="shared" si="17"/>
        <v>16,501,42,1.6</v>
      </c>
    </row>
    <row r="126" spans="1:5">
      <c r="A126" s="1">
        <v>17</v>
      </c>
      <c r="B126" s="1">
        <f t="shared" si="18"/>
        <v>501</v>
      </c>
      <c r="C126">
        <f t="shared" si="15"/>
        <v>45</v>
      </c>
      <c r="D126">
        <f t="shared" si="16"/>
        <v>1.6</v>
      </c>
      <c r="E126" s="1" t="str">
        <f t="shared" si="17"/>
        <v>17,501,45,1.6</v>
      </c>
    </row>
    <row r="127" spans="1:5">
      <c r="A127" s="1">
        <v>18</v>
      </c>
      <c r="B127" s="1">
        <f t="shared" si="18"/>
        <v>501</v>
      </c>
      <c r="C127">
        <f t="shared" si="15"/>
        <v>50</v>
      </c>
      <c r="D127">
        <f t="shared" si="16"/>
        <v>1.6</v>
      </c>
      <c r="E127" s="1" t="str">
        <f t="shared" si="17"/>
        <v>18,501,50,1.6</v>
      </c>
    </row>
    <row r="128" spans="1:5">
      <c r="A128" s="1">
        <v>19</v>
      </c>
      <c r="B128" s="1">
        <f t="shared" si="18"/>
        <v>501</v>
      </c>
      <c r="C128">
        <f t="shared" si="15"/>
        <v>50</v>
      </c>
      <c r="D128">
        <f t="shared" si="16"/>
        <v>1.6</v>
      </c>
      <c r="E128" s="1" t="str">
        <f t="shared" si="17"/>
        <v>19,501,50,1.6</v>
      </c>
    </row>
    <row r="129" spans="1:5">
      <c r="A129" s="1">
        <v>20</v>
      </c>
      <c r="B129" s="1">
        <f t="shared" si="18"/>
        <v>501</v>
      </c>
      <c r="C129">
        <f t="shared" si="15"/>
        <v>50</v>
      </c>
      <c r="D129">
        <f t="shared" si="16"/>
        <v>1.6</v>
      </c>
      <c r="E129" s="1" t="str">
        <f t="shared" si="17"/>
        <v>20,501,50,1.6</v>
      </c>
    </row>
    <row r="130" spans="1:5">
      <c r="A130" s="1">
        <v>21</v>
      </c>
      <c r="B130" s="1">
        <f t="shared" si="18"/>
        <v>501</v>
      </c>
      <c r="C130">
        <f t="shared" si="15"/>
        <v>50</v>
      </c>
      <c r="D130">
        <f t="shared" si="16"/>
        <v>1.6</v>
      </c>
      <c r="E130" s="1" t="str">
        <f t="shared" si="17"/>
        <v>21,501,50,1.6</v>
      </c>
    </row>
    <row r="131" spans="1:5">
      <c r="A131" s="1">
        <v>22</v>
      </c>
      <c r="B131" s="1">
        <f t="shared" si="18"/>
        <v>501</v>
      </c>
      <c r="C131">
        <f t="shared" si="15"/>
        <v>50</v>
      </c>
      <c r="D131">
        <f t="shared" si="16"/>
        <v>1.6</v>
      </c>
      <c r="E131" s="1" t="str">
        <f t="shared" si="17"/>
        <v>22,501,50,1.6</v>
      </c>
    </row>
    <row r="132" spans="1:5">
      <c r="A132" s="1">
        <v>23</v>
      </c>
      <c r="B132" s="1">
        <f t="shared" si="18"/>
        <v>501</v>
      </c>
      <c r="C132">
        <f t="shared" si="15"/>
        <v>50</v>
      </c>
      <c r="D132">
        <f t="shared" si="16"/>
        <v>1.6</v>
      </c>
      <c r="E132" s="1" t="str">
        <f t="shared" si="17"/>
        <v>23,501,50,1.6</v>
      </c>
    </row>
    <row r="133" spans="1:5">
      <c r="A133" s="1">
        <v>24</v>
      </c>
      <c r="B133" s="1">
        <f t="shared" si="18"/>
        <v>501</v>
      </c>
      <c r="C133">
        <f t="shared" si="15"/>
        <v>50</v>
      </c>
      <c r="D133">
        <f t="shared" si="16"/>
        <v>1.6</v>
      </c>
      <c r="E133" s="1" t="str">
        <f t="shared" si="17"/>
        <v>24,501,50,1.6</v>
      </c>
    </row>
    <row r="134" spans="1:5">
      <c r="A134" s="1">
        <v>25</v>
      </c>
      <c r="B134" s="1">
        <f t="shared" si="18"/>
        <v>501</v>
      </c>
      <c r="C134">
        <f t="shared" si="15"/>
        <v>50</v>
      </c>
      <c r="D134">
        <f t="shared" si="16"/>
        <v>1.6</v>
      </c>
      <c r="E134" s="1" t="str">
        <f t="shared" si="17"/>
        <v>25,501,50,1.6</v>
      </c>
    </row>
    <row r="136" spans="1:1">
      <c r="A136" t="s">
        <v>189</v>
      </c>
    </row>
    <row r="137" spans="1:5">
      <c r="A137" s="1">
        <v>1</v>
      </c>
      <c r="B137" s="1">
        <v>601</v>
      </c>
      <c r="C137">
        <f t="shared" ref="C137:C161" si="19">C110</f>
        <v>10</v>
      </c>
      <c r="D137">
        <f t="shared" ref="D137:D161" si="20">D110</f>
        <v>1.6</v>
      </c>
      <c r="E137" s="1" t="str">
        <f t="shared" ref="E137:E161" si="21">_xlfn.TEXTJOIN(",",TRUE,A137:D137)</f>
        <v>1,601,10,1.6</v>
      </c>
    </row>
    <row r="138" spans="1:5">
      <c r="A138" s="1">
        <v>2</v>
      </c>
      <c r="B138" s="1">
        <f t="shared" ref="B138:B161" si="22">B137</f>
        <v>601</v>
      </c>
      <c r="C138">
        <f t="shared" si="19"/>
        <v>11</v>
      </c>
      <c r="D138">
        <f t="shared" si="20"/>
        <v>1.6</v>
      </c>
      <c r="E138" s="1" t="str">
        <f t="shared" si="21"/>
        <v>2,601,11,1.6</v>
      </c>
    </row>
    <row r="139" spans="1:5">
      <c r="A139" s="1">
        <v>3</v>
      </c>
      <c r="B139" s="1">
        <f t="shared" si="22"/>
        <v>601</v>
      </c>
      <c r="C139">
        <f t="shared" si="19"/>
        <v>12</v>
      </c>
      <c r="D139">
        <f t="shared" si="20"/>
        <v>1.6</v>
      </c>
      <c r="E139" s="1" t="str">
        <f t="shared" si="21"/>
        <v>3,601,12,1.6</v>
      </c>
    </row>
    <row r="140" spans="1:5">
      <c r="A140" s="1">
        <v>4</v>
      </c>
      <c r="B140" s="1">
        <f t="shared" si="22"/>
        <v>601</v>
      </c>
      <c r="C140">
        <f t="shared" si="19"/>
        <v>13</v>
      </c>
      <c r="D140">
        <f t="shared" si="20"/>
        <v>1.6</v>
      </c>
      <c r="E140" s="1" t="str">
        <f t="shared" si="21"/>
        <v>4,601,13,1.6</v>
      </c>
    </row>
    <row r="141" spans="1:5">
      <c r="A141" s="1">
        <v>5</v>
      </c>
      <c r="B141" s="1">
        <f t="shared" si="22"/>
        <v>601</v>
      </c>
      <c r="C141">
        <f t="shared" si="19"/>
        <v>15</v>
      </c>
      <c r="D141">
        <f t="shared" si="20"/>
        <v>1.6</v>
      </c>
      <c r="E141" s="1" t="str">
        <f t="shared" si="21"/>
        <v>5,601,15,1.6</v>
      </c>
    </row>
    <row r="142" spans="1:5">
      <c r="A142" s="1">
        <v>6</v>
      </c>
      <c r="B142" s="1">
        <f t="shared" si="22"/>
        <v>601</v>
      </c>
      <c r="C142">
        <f t="shared" si="19"/>
        <v>16</v>
      </c>
      <c r="D142">
        <f t="shared" si="20"/>
        <v>1.6</v>
      </c>
      <c r="E142" s="1" t="str">
        <f t="shared" si="21"/>
        <v>6,601,16,1.6</v>
      </c>
    </row>
    <row r="143" spans="1:5">
      <c r="A143" s="1">
        <v>7</v>
      </c>
      <c r="B143" s="1">
        <f t="shared" si="22"/>
        <v>601</v>
      </c>
      <c r="C143">
        <f t="shared" si="19"/>
        <v>18</v>
      </c>
      <c r="D143">
        <f t="shared" si="20"/>
        <v>1.6</v>
      </c>
      <c r="E143" s="1" t="str">
        <f t="shared" si="21"/>
        <v>7,601,18,1.6</v>
      </c>
    </row>
    <row r="144" spans="1:5">
      <c r="A144" s="1">
        <v>8</v>
      </c>
      <c r="B144" s="1">
        <f t="shared" si="22"/>
        <v>601</v>
      </c>
      <c r="C144">
        <f t="shared" si="19"/>
        <v>19</v>
      </c>
      <c r="D144">
        <f t="shared" si="20"/>
        <v>1.6</v>
      </c>
      <c r="E144" s="1" t="str">
        <f t="shared" si="21"/>
        <v>8,601,19,1.6</v>
      </c>
    </row>
    <row r="145" spans="1:5">
      <c r="A145" s="1">
        <v>9</v>
      </c>
      <c r="B145" s="1">
        <f t="shared" si="22"/>
        <v>601</v>
      </c>
      <c r="C145">
        <f t="shared" si="19"/>
        <v>21</v>
      </c>
      <c r="D145">
        <f t="shared" si="20"/>
        <v>1.6</v>
      </c>
      <c r="E145" s="1" t="str">
        <f t="shared" si="21"/>
        <v>9,601,21,1.6</v>
      </c>
    </row>
    <row r="146" spans="1:5">
      <c r="A146" s="1">
        <v>10</v>
      </c>
      <c r="B146" s="1">
        <f t="shared" si="22"/>
        <v>601</v>
      </c>
      <c r="C146">
        <f t="shared" si="19"/>
        <v>24</v>
      </c>
      <c r="D146">
        <f t="shared" si="20"/>
        <v>1.6</v>
      </c>
      <c r="E146" s="1" t="str">
        <f t="shared" si="21"/>
        <v>10,601,24,1.6</v>
      </c>
    </row>
    <row r="147" spans="1:5">
      <c r="A147" s="1">
        <v>11</v>
      </c>
      <c r="B147" s="1">
        <f t="shared" si="22"/>
        <v>601</v>
      </c>
      <c r="C147">
        <f t="shared" si="19"/>
        <v>26</v>
      </c>
      <c r="D147">
        <f t="shared" si="20"/>
        <v>1.6</v>
      </c>
      <c r="E147" s="1" t="str">
        <f t="shared" si="21"/>
        <v>11,601,26,1.6</v>
      </c>
    </row>
    <row r="148" spans="1:5">
      <c r="A148" s="1">
        <v>12</v>
      </c>
      <c r="B148" s="1">
        <f t="shared" si="22"/>
        <v>601</v>
      </c>
      <c r="C148">
        <f t="shared" si="19"/>
        <v>29</v>
      </c>
      <c r="D148">
        <f t="shared" si="20"/>
        <v>1.6</v>
      </c>
      <c r="E148" s="1" t="str">
        <f t="shared" si="21"/>
        <v>12,601,29,1.6</v>
      </c>
    </row>
    <row r="149" spans="1:5">
      <c r="A149" s="1">
        <v>13</v>
      </c>
      <c r="B149" s="1">
        <f t="shared" si="22"/>
        <v>601</v>
      </c>
      <c r="C149">
        <f t="shared" si="19"/>
        <v>30</v>
      </c>
      <c r="D149">
        <f t="shared" si="20"/>
        <v>1.6</v>
      </c>
      <c r="E149" s="1" t="str">
        <f t="shared" si="21"/>
        <v>13,601,30,1.6</v>
      </c>
    </row>
    <row r="150" spans="1:5">
      <c r="A150" s="1">
        <v>14</v>
      </c>
      <c r="B150" s="1">
        <f t="shared" si="22"/>
        <v>601</v>
      </c>
      <c r="C150">
        <f t="shared" si="19"/>
        <v>35</v>
      </c>
      <c r="D150">
        <f t="shared" si="20"/>
        <v>1.6</v>
      </c>
      <c r="E150" s="1" t="str">
        <f t="shared" si="21"/>
        <v>14,601,35,1.6</v>
      </c>
    </row>
    <row r="151" spans="1:5">
      <c r="A151" s="1">
        <v>15</v>
      </c>
      <c r="B151" s="1">
        <f t="shared" si="22"/>
        <v>601</v>
      </c>
      <c r="C151">
        <f t="shared" si="19"/>
        <v>38</v>
      </c>
      <c r="D151">
        <f t="shared" si="20"/>
        <v>1.6</v>
      </c>
      <c r="E151" s="1" t="str">
        <f t="shared" si="21"/>
        <v>15,601,38,1.6</v>
      </c>
    </row>
    <row r="152" spans="1:5">
      <c r="A152" s="1">
        <v>16</v>
      </c>
      <c r="B152" s="1">
        <f t="shared" si="22"/>
        <v>601</v>
      </c>
      <c r="C152">
        <f t="shared" si="19"/>
        <v>42</v>
      </c>
      <c r="D152">
        <f t="shared" si="20"/>
        <v>1.6</v>
      </c>
      <c r="E152" s="1" t="str">
        <f t="shared" si="21"/>
        <v>16,601,42,1.6</v>
      </c>
    </row>
    <row r="153" spans="1:5">
      <c r="A153" s="1">
        <v>17</v>
      </c>
      <c r="B153" s="1">
        <f t="shared" si="22"/>
        <v>601</v>
      </c>
      <c r="C153">
        <f t="shared" si="19"/>
        <v>45</v>
      </c>
      <c r="D153">
        <f t="shared" si="20"/>
        <v>1.6</v>
      </c>
      <c r="E153" s="1" t="str">
        <f t="shared" si="21"/>
        <v>17,601,45,1.6</v>
      </c>
    </row>
    <row r="154" spans="1:5">
      <c r="A154" s="1">
        <v>18</v>
      </c>
      <c r="B154" s="1">
        <f t="shared" si="22"/>
        <v>601</v>
      </c>
      <c r="C154">
        <f t="shared" si="19"/>
        <v>50</v>
      </c>
      <c r="D154">
        <f t="shared" si="20"/>
        <v>1.6</v>
      </c>
      <c r="E154" s="1" t="str">
        <f t="shared" si="21"/>
        <v>18,601,50,1.6</v>
      </c>
    </row>
    <row r="155" spans="1:5">
      <c r="A155" s="1">
        <v>19</v>
      </c>
      <c r="B155" s="1">
        <f t="shared" si="22"/>
        <v>601</v>
      </c>
      <c r="C155">
        <f t="shared" si="19"/>
        <v>50</v>
      </c>
      <c r="D155">
        <f t="shared" si="20"/>
        <v>1.6</v>
      </c>
      <c r="E155" s="1" t="str">
        <f t="shared" si="21"/>
        <v>19,601,50,1.6</v>
      </c>
    </row>
    <row r="156" spans="1:5">
      <c r="A156" s="1">
        <v>20</v>
      </c>
      <c r="B156" s="1">
        <f t="shared" si="22"/>
        <v>601</v>
      </c>
      <c r="C156">
        <f t="shared" si="19"/>
        <v>50</v>
      </c>
      <c r="D156">
        <f t="shared" si="20"/>
        <v>1.6</v>
      </c>
      <c r="E156" s="1" t="str">
        <f t="shared" si="21"/>
        <v>20,601,50,1.6</v>
      </c>
    </row>
    <row r="157" spans="1:5">
      <c r="A157" s="1">
        <v>21</v>
      </c>
      <c r="B157" s="1">
        <f t="shared" si="22"/>
        <v>601</v>
      </c>
      <c r="C157">
        <f t="shared" si="19"/>
        <v>50</v>
      </c>
      <c r="D157">
        <f t="shared" si="20"/>
        <v>1.6</v>
      </c>
      <c r="E157" s="1" t="str">
        <f t="shared" si="21"/>
        <v>21,601,50,1.6</v>
      </c>
    </row>
    <row r="158" spans="1:5">
      <c r="A158" s="1">
        <v>22</v>
      </c>
      <c r="B158" s="1">
        <f t="shared" si="22"/>
        <v>601</v>
      </c>
      <c r="C158">
        <f t="shared" si="19"/>
        <v>50</v>
      </c>
      <c r="D158">
        <f t="shared" si="20"/>
        <v>1.6</v>
      </c>
      <c r="E158" s="1" t="str">
        <f t="shared" si="21"/>
        <v>22,601,50,1.6</v>
      </c>
    </row>
    <row r="159" spans="1:5">
      <c r="A159" s="1">
        <v>23</v>
      </c>
      <c r="B159" s="1">
        <f t="shared" si="22"/>
        <v>601</v>
      </c>
      <c r="C159">
        <f t="shared" si="19"/>
        <v>50</v>
      </c>
      <c r="D159">
        <f t="shared" si="20"/>
        <v>1.6</v>
      </c>
      <c r="E159" s="1" t="str">
        <f t="shared" si="21"/>
        <v>23,601,50,1.6</v>
      </c>
    </row>
    <row r="160" spans="1:5">
      <c r="A160" s="1">
        <v>24</v>
      </c>
      <c r="B160" s="1">
        <f t="shared" si="22"/>
        <v>601</v>
      </c>
      <c r="C160">
        <f t="shared" si="19"/>
        <v>50</v>
      </c>
      <c r="D160">
        <f t="shared" si="20"/>
        <v>1.6</v>
      </c>
      <c r="E160" s="1" t="str">
        <f t="shared" si="21"/>
        <v>24,601,50,1.6</v>
      </c>
    </row>
    <row r="161" spans="1:5">
      <c r="A161" s="1">
        <v>25</v>
      </c>
      <c r="B161" s="1">
        <f t="shared" si="22"/>
        <v>601</v>
      </c>
      <c r="C161">
        <f t="shared" si="19"/>
        <v>50</v>
      </c>
      <c r="D161">
        <f t="shared" si="20"/>
        <v>1.6</v>
      </c>
      <c r="E161" s="1" t="str">
        <f t="shared" si="21"/>
        <v>25,601,50,1.6</v>
      </c>
    </row>
    <row r="163" spans="1:1">
      <c r="A163" t="s">
        <v>196</v>
      </c>
    </row>
    <row r="164" spans="1:5">
      <c r="A164" s="1">
        <v>1</v>
      </c>
      <c r="B164" s="1">
        <v>701</v>
      </c>
      <c r="C164">
        <f t="shared" ref="C164:C188" si="23">C137</f>
        <v>10</v>
      </c>
      <c r="D164">
        <f t="shared" ref="D164:D188" si="24">D137</f>
        <v>1.6</v>
      </c>
      <c r="E164" s="1" t="str">
        <f t="shared" ref="E164:E188" si="25">_xlfn.TEXTJOIN(",",TRUE,A164:D164)</f>
        <v>1,701,10,1.6</v>
      </c>
    </row>
    <row r="165" spans="1:5">
      <c r="A165" s="1">
        <v>2</v>
      </c>
      <c r="B165" s="1">
        <f t="shared" ref="B165:B188" si="26">B164</f>
        <v>701</v>
      </c>
      <c r="C165">
        <f t="shared" si="23"/>
        <v>11</v>
      </c>
      <c r="D165">
        <f t="shared" si="24"/>
        <v>1.6</v>
      </c>
      <c r="E165" s="1" t="str">
        <f t="shared" si="25"/>
        <v>2,701,11,1.6</v>
      </c>
    </row>
    <row r="166" spans="1:5">
      <c r="A166" s="1">
        <v>3</v>
      </c>
      <c r="B166" s="1">
        <f t="shared" si="26"/>
        <v>701</v>
      </c>
      <c r="C166">
        <f t="shared" si="23"/>
        <v>12</v>
      </c>
      <c r="D166">
        <f t="shared" si="24"/>
        <v>1.6</v>
      </c>
      <c r="E166" s="1" t="str">
        <f t="shared" si="25"/>
        <v>3,701,12,1.6</v>
      </c>
    </row>
    <row r="167" spans="1:5">
      <c r="A167" s="1">
        <v>4</v>
      </c>
      <c r="B167" s="1">
        <f t="shared" si="26"/>
        <v>701</v>
      </c>
      <c r="C167">
        <f t="shared" si="23"/>
        <v>13</v>
      </c>
      <c r="D167">
        <f t="shared" si="24"/>
        <v>1.6</v>
      </c>
      <c r="E167" s="1" t="str">
        <f t="shared" si="25"/>
        <v>4,701,13,1.6</v>
      </c>
    </row>
    <row r="168" spans="1:5">
      <c r="A168" s="1">
        <v>5</v>
      </c>
      <c r="B168" s="1">
        <f t="shared" si="26"/>
        <v>701</v>
      </c>
      <c r="C168">
        <f t="shared" si="23"/>
        <v>15</v>
      </c>
      <c r="D168">
        <f t="shared" si="24"/>
        <v>1.6</v>
      </c>
      <c r="E168" s="1" t="str">
        <f t="shared" si="25"/>
        <v>5,701,15,1.6</v>
      </c>
    </row>
    <row r="169" spans="1:5">
      <c r="A169" s="1">
        <v>6</v>
      </c>
      <c r="B169" s="1">
        <f t="shared" si="26"/>
        <v>701</v>
      </c>
      <c r="C169">
        <f t="shared" si="23"/>
        <v>16</v>
      </c>
      <c r="D169">
        <f t="shared" si="24"/>
        <v>1.6</v>
      </c>
      <c r="E169" s="1" t="str">
        <f t="shared" si="25"/>
        <v>6,701,16,1.6</v>
      </c>
    </row>
    <row r="170" spans="1:5">
      <c r="A170" s="1">
        <v>7</v>
      </c>
      <c r="B170" s="1">
        <f t="shared" si="26"/>
        <v>701</v>
      </c>
      <c r="C170">
        <f t="shared" si="23"/>
        <v>18</v>
      </c>
      <c r="D170">
        <f t="shared" si="24"/>
        <v>1.6</v>
      </c>
      <c r="E170" s="1" t="str">
        <f t="shared" si="25"/>
        <v>7,701,18,1.6</v>
      </c>
    </row>
    <row r="171" spans="1:5">
      <c r="A171" s="1">
        <v>8</v>
      </c>
      <c r="B171" s="1">
        <f t="shared" si="26"/>
        <v>701</v>
      </c>
      <c r="C171">
        <f t="shared" si="23"/>
        <v>19</v>
      </c>
      <c r="D171">
        <f t="shared" si="24"/>
        <v>1.6</v>
      </c>
      <c r="E171" s="1" t="str">
        <f t="shared" si="25"/>
        <v>8,701,19,1.6</v>
      </c>
    </row>
    <row r="172" spans="1:5">
      <c r="A172" s="1">
        <v>9</v>
      </c>
      <c r="B172" s="1">
        <f t="shared" si="26"/>
        <v>701</v>
      </c>
      <c r="C172">
        <f t="shared" si="23"/>
        <v>21</v>
      </c>
      <c r="D172">
        <f t="shared" si="24"/>
        <v>1.6</v>
      </c>
      <c r="E172" s="1" t="str">
        <f t="shared" si="25"/>
        <v>9,701,21,1.6</v>
      </c>
    </row>
    <row r="173" spans="1:5">
      <c r="A173" s="1">
        <v>10</v>
      </c>
      <c r="B173" s="1">
        <f t="shared" si="26"/>
        <v>701</v>
      </c>
      <c r="C173">
        <f t="shared" si="23"/>
        <v>24</v>
      </c>
      <c r="D173">
        <f t="shared" si="24"/>
        <v>1.6</v>
      </c>
      <c r="E173" s="1" t="str">
        <f t="shared" si="25"/>
        <v>10,701,24,1.6</v>
      </c>
    </row>
    <row r="174" spans="1:5">
      <c r="A174" s="1">
        <v>11</v>
      </c>
      <c r="B174" s="1">
        <f t="shared" si="26"/>
        <v>701</v>
      </c>
      <c r="C174">
        <f t="shared" si="23"/>
        <v>26</v>
      </c>
      <c r="D174">
        <f t="shared" si="24"/>
        <v>1.6</v>
      </c>
      <c r="E174" s="1" t="str">
        <f t="shared" si="25"/>
        <v>11,701,26,1.6</v>
      </c>
    </row>
    <row r="175" spans="1:5">
      <c r="A175" s="1">
        <v>12</v>
      </c>
      <c r="B175" s="1">
        <f t="shared" si="26"/>
        <v>701</v>
      </c>
      <c r="C175">
        <f t="shared" si="23"/>
        <v>29</v>
      </c>
      <c r="D175">
        <f t="shared" si="24"/>
        <v>1.6</v>
      </c>
      <c r="E175" s="1" t="str">
        <f t="shared" si="25"/>
        <v>12,701,29,1.6</v>
      </c>
    </row>
    <row r="176" spans="1:5">
      <c r="A176" s="1">
        <v>13</v>
      </c>
      <c r="B176" s="1">
        <f t="shared" si="26"/>
        <v>701</v>
      </c>
      <c r="C176">
        <f t="shared" si="23"/>
        <v>30</v>
      </c>
      <c r="D176">
        <f t="shared" si="24"/>
        <v>1.6</v>
      </c>
      <c r="E176" s="1" t="str">
        <f t="shared" si="25"/>
        <v>13,701,30,1.6</v>
      </c>
    </row>
    <row r="177" spans="1:5">
      <c r="A177" s="1">
        <v>14</v>
      </c>
      <c r="B177" s="1">
        <f t="shared" si="26"/>
        <v>701</v>
      </c>
      <c r="C177">
        <f t="shared" si="23"/>
        <v>35</v>
      </c>
      <c r="D177">
        <f t="shared" si="24"/>
        <v>1.6</v>
      </c>
      <c r="E177" s="1" t="str">
        <f t="shared" si="25"/>
        <v>14,701,35,1.6</v>
      </c>
    </row>
    <row r="178" spans="1:5">
      <c r="A178" s="1">
        <v>15</v>
      </c>
      <c r="B178" s="1">
        <f t="shared" si="26"/>
        <v>701</v>
      </c>
      <c r="C178">
        <f t="shared" si="23"/>
        <v>38</v>
      </c>
      <c r="D178">
        <f t="shared" si="24"/>
        <v>1.6</v>
      </c>
      <c r="E178" s="1" t="str">
        <f t="shared" si="25"/>
        <v>15,701,38,1.6</v>
      </c>
    </row>
    <row r="179" spans="1:5">
      <c r="A179" s="1">
        <v>16</v>
      </c>
      <c r="B179" s="1">
        <f t="shared" si="26"/>
        <v>701</v>
      </c>
      <c r="C179">
        <f t="shared" si="23"/>
        <v>42</v>
      </c>
      <c r="D179">
        <f t="shared" si="24"/>
        <v>1.6</v>
      </c>
      <c r="E179" s="1" t="str">
        <f t="shared" si="25"/>
        <v>16,701,42,1.6</v>
      </c>
    </row>
    <row r="180" spans="1:5">
      <c r="A180" s="1">
        <v>17</v>
      </c>
      <c r="B180" s="1">
        <f t="shared" si="26"/>
        <v>701</v>
      </c>
      <c r="C180">
        <f t="shared" si="23"/>
        <v>45</v>
      </c>
      <c r="D180">
        <f t="shared" si="24"/>
        <v>1.6</v>
      </c>
      <c r="E180" s="1" t="str">
        <f t="shared" si="25"/>
        <v>17,701,45,1.6</v>
      </c>
    </row>
    <row r="181" spans="1:5">
      <c r="A181" s="1">
        <v>18</v>
      </c>
      <c r="B181" s="1">
        <f t="shared" si="26"/>
        <v>701</v>
      </c>
      <c r="C181">
        <f t="shared" si="23"/>
        <v>50</v>
      </c>
      <c r="D181">
        <f t="shared" si="24"/>
        <v>1.6</v>
      </c>
      <c r="E181" s="1" t="str">
        <f t="shared" si="25"/>
        <v>18,701,50,1.6</v>
      </c>
    </row>
    <row r="182" spans="1:5">
      <c r="A182" s="1">
        <v>19</v>
      </c>
      <c r="B182" s="1">
        <f t="shared" si="26"/>
        <v>701</v>
      </c>
      <c r="C182">
        <f t="shared" si="23"/>
        <v>50</v>
      </c>
      <c r="D182">
        <f t="shared" si="24"/>
        <v>1.6</v>
      </c>
      <c r="E182" s="1" t="str">
        <f t="shared" si="25"/>
        <v>19,701,50,1.6</v>
      </c>
    </row>
    <row r="183" spans="1:5">
      <c r="A183" s="1">
        <v>20</v>
      </c>
      <c r="B183" s="1">
        <f t="shared" si="26"/>
        <v>701</v>
      </c>
      <c r="C183">
        <f t="shared" si="23"/>
        <v>50</v>
      </c>
      <c r="D183">
        <f t="shared" si="24"/>
        <v>1.6</v>
      </c>
      <c r="E183" s="1" t="str">
        <f t="shared" si="25"/>
        <v>20,701,50,1.6</v>
      </c>
    </row>
    <row r="184" spans="1:5">
      <c r="A184" s="1">
        <v>21</v>
      </c>
      <c r="B184" s="1">
        <f t="shared" si="26"/>
        <v>701</v>
      </c>
      <c r="C184">
        <f t="shared" si="23"/>
        <v>50</v>
      </c>
      <c r="D184">
        <f t="shared" si="24"/>
        <v>1.6</v>
      </c>
      <c r="E184" s="1" t="str">
        <f t="shared" si="25"/>
        <v>21,701,50,1.6</v>
      </c>
    </row>
    <row r="185" spans="1:5">
      <c r="A185" s="1">
        <v>22</v>
      </c>
      <c r="B185" s="1">
        <f t="shared" si="26"/>
        <v>701</v>
      </c>
      <c r="C185">
        <f t="shared" si="23"/>
        <v>50</v>
      </c>
      <c r="D185">
        <f t="shared" si="24"/>
        <v>1.6</v>
      </c>
      <c r="E185" s="1" t="str">
        <f t="shared" si="25"/>
        <v>22,701,50,1.6</v>
      </c>
    </row>
    <row r="186" spans="1:5">
      <c r="A186" s="1">
        <v>23</v>
      </c>
      <c r="B186" s="1">
        <f t="shared" si="26"/>
        <v>701</v>
      </c>
      <c r="C186">
        <f t="shared" si="23"/>
        <v>50</v>
      </c>
      <c r="D186">
        <f t="shared" si="24"/>
        <v>1.6</v>
      </c>
      <c r="E186" s="1" t="str">
        <f t="shared" si="25"/>
        <v>23,701,50,1.6</v>
      </c>
    </row>
    <row r="187" spans="1:5">
      <c r="A187" s="1">
        <v>24</v>
      </c>
      <c r="B187" s="1">
        <f t="shared" si="26"/>
        <v>701</v>
      </c>
      <c r="C187">
        <f t="shared" si="23"/>
        <v>50</v>
      </c>
      <c r="D187">
        <f t="shared" si="24"/>
        <v>1.6</v>
      </c>
      <c r="E187" s="1" t="str">
        <f t="shared" si="25"/>
        <v>24,701,50,1.6</v>
      </c>
    </row>
    <row r="188" spans="1:5">
      <c r="A188" s="1">
        <v>25</v>
      </c>
      <c r="B188" s="1">
        <f t="shared" si="26"/>
        <v>701</v>
      </c>
      <c r="C188">
        <f t="shared" si="23"/>
        <v>50</v>
      </c>
      <c r="D188">
        <f t="shared" si="24"/>
        <v>1.6</v>
      </c>
      <c r="E188" s="1" t="str">
        <f t="shared" si="25"/>
        <v>25,701,50,1.6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44"/>
  <sheetViews>
    <sheetView topLeftCell="U1" workbookViewId="0">
      <selection activeCell="AK139" sqref="AK139"/>
    </sheetView>
  </sheetViews>
  <sheetFormatPr defaultColWidth="8.88888888888889" defaultRowHeight="14.4"/>
  <cols>
    <col min="1" max="1" width="8.88888888888889" style="1"/>
    <col min="2" max="2" width="10.2222222222222" customWidth="1"/>
    <col min="3" max="3" width="14.2222222222222" customWidth="1"/>
    <col min="7" max="7" width="11.7777777777778"/>
    <col min="9" max="9" width="15.2222222222222" customWidth="1"/>
    <col min="10" max="10" width="11.7777777777778"/>
    <col min="11" max="11" width="12.0833333333333" customWidth="1"/>
    <col min="14" max="15" width="12.0833333333333" customWidth="1"/>
    <col min="16" max="16" width="10.4166666666667" customWidth="1"/>
    <col min="18" max="18" width="8.88888888888889" style="1"/>
    <col min="19" max="19" width="12.6388888888889" customWidth="1"/>
    <col min="20" max="20" width="11.9444444444444" customWidth="1"/>
    <col min="21" max="21" width="14.0277777777778" customWidth="1"/>
    <col min="22" max="22" width="14.3055555555556" customWidth="1"/>
    <col min="23" max="23" width="12.7777777777778" customWidth="1"/>
    <col min="24" max="24" width="13.3333333333333" style="1" customWidth="1"/>
    <col min="25" max="25" width="13.4722222222222" customWidth="1"/>
    <col min="26" max="26" width="13.75" customWidth="1"/>
    <col min="27" max="27" width="13.0555555555556" customWidth="1"/>
    <col min="28" max="28" width="13.4722222222222" customWidth="1"/>
    <col min="29" max="29" width="17.9166666666667" customWidth="1"/>
    <col min="30" max="30" width="10.9722222222222" customWidth="1"/>
    <col min="31" max="31" width="11.6666666666667" customWidth="1"/>
    <col min="32" max="32" width="16.8055555555556" customWidth="1"/>
    <col min="33" max="33" width="14.4444444444444" style="1" customWidth="1"/>
    <col min="34" max="34" width="13.6111111111111" customWidth="1"/>
  </cols>
  <sheetData>
    <row r="1" spans="1:21">
      <c r="A1" s="2" t="s">
        <v>345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1"/>
      <c r="P1" s="1"/>
      <c r="Q1" s="1"/>
      <c r="S1" s="1"/>
      <c r="T1" s="1"/>
      <c r="U1" s="1"/>
    </row>
    <row r="2" spans="1:21">
      <c r="A2" s="1">
        <v>1</v>
      </c>
      <c r="B2" s="1">
        <f>AJ32</f>
        <v>9</v>
      </c>
      <c r="C2" s="1">
        <f>ROUND($B$2*($O$2^C1),0)</f>
        <v>9</v>
      </c>
      <c r="D2" s="1">
        <f t="shared" ref="D2:M2" si="0">ROUND($B$2*($O$2^D1),0)</f>
        <v>9</v>
      </c>
      <c r="E2" s="1">
        <f t="shared" si="0"/>
        <v>9</v>
      </c>
      <c r="F2" s="1">
        <f t="shared" si="0"/>
        <v>9</v>
      </c>
      <c r="G2" s="1">
        <f t="shared" si="0"/>
        <v>9</v>
      </c>
      <c r="H2" s="1">
        <f t="shared" si="0"/>
        <v>9</v>
      </c>
      <c r="I2" s="1">
        <f t="shared" si="0"/>
        <v>9</v>
      </c>
      <c r="J2" s="1">
        <f t="shared" si="0"/>
        <v>9</v>
      </c>
      <c r="K2" s="1">
        <f t="shared" si="0"/>
        <v>9</v>
      </c>
      <c r="L2" s="1">
        <f t="shared" si="0"/>
        <v>9</v>
      </c>
      <c r="M2" s="1">
        <f t="shared" si="0"/>
        <v>9</v>
      </c>
      <c r="N2" s="1">
        <f>AJ120</f>
        <v>9</v>
      </c>
      <c r="O2" s="1">
        <v>1</v>
      </c>
      <c r="P2" s="1"/>
      <c r="Q2" s="1"/>
      <c r="S2" s="1"/>
      <c r="T2" s="1"/>
      <c r="U2" s="1"/>
    </row>
    <row r="3" spans="1:21">
      <c r="A3" s="1">
        <v>2</v>
      </c>
      <c r="B3" s="1">
        <f t="shared" ref="B3:B26" si="1">AJ33</f>
        <v>22</v>
      </c>
      <c r="C3" s="1">
        <f>ROUND($B$3*($O$3^C1),0)</f>
        <v>22</v>
      </c>
      <c r="D3" s="1">
        <f t="shared" ref="D3:M3" si="2">ROUND($B$3*($O$3^D1),0)</f>
        <v>22</v>
      </c>
      <c r="E3" s="1">
        <f t="shared" si="2"/>
        <v>23</v>
      </c>
      <c r="F3" s="1">
        <f t="shared" si="2"/>
        <v>23</v>
      </c>
      <c r="G3" s="1">
        <f t="shared" si="2"/>
        <v>23</v>
      </c>
      <c r="H3" s="1">
        <f t="shared" si="2"/>
        <v>23</v>
      </c>
      <c r="I3" s="1">
        <f t="shared" si="2"/>
        <v>24</v>
      </c>
      <c r="J3" s="1">
        <f t="shared" si="2"/>
        <v>24</v>
      </c>
      <c r="K3" s="1">
        <f t="shared" si="2"/>
        <v>24</v>
      </c>
      <c r="L3" s="1">
        <f t="shared" si="2"/>
        <v>24</v>
      </c>
      <c r="M3" s="1">
        <f t="shared" si="2"/>
        <v>25</v>
      </c>
      <c r="N3" s="1">
        <f t="shared" ref="N3:N26" si="3">AJ121</f>
        <v>22</v>
      </c>
      <c r="O3" s="1">
        <v>1.01</v>
      </c>
      <c r="P3" s="1"/>
      <c r="Q3" s="1"/>
      <c r="S3" s="1"/>
      <c r="T3" s="1"/>
      <c r="U3" s="1"/>
    </row>
    <row r="4" spans="1:21">
      <c r="A4" s="1">
        <v>3</v>
      </c>
      <c r="B4" s="1">
        <f t="shared" si="1"/>
        <v>36</v>
      </c>
      <c r="C4" s="1">
        <f>ROUND($B$4*($O$4^C1),0)</f>
        <v>36</v>
      </c>
      <c r="D4" s="1">
        <f t="shared" ref="D4:M4" si="4">ROUND($B$4*($O$4^D1),0)</f>
        <v>37</v>
      </c>
      <c r="E4" s="1">
        <f t="shared" si="4"/>
        <v>37</v>
      </c>
      <c r="F4" s="1">
        <f t="shared" si="4"/>
        <v>37</v>
      </c>
      <c r="G4" s="1">
        <f t="shared" si="4"/>
        <v>38</v>
      </c>
      <c r="H4" s="1">
        <f t="shared" si="4"/>
        <v>38</v>
      </c>
      <c r="I4" s="1">
        <f t="shared" si="4"/>
        <v>39</v>
      </c>
      <c r="J4" s="1">
        <f t="shared" si="4"/>
        <v>39</v>
      </c>
      <c r="K4" s="1">
        <f t="shared" si="4"/>
        <v>39</v>
      </c>
      <c r="L4" s="1">
        <f t="shared" si="4"/>
        <v>40</v>
      </c>
      <c r="M4" s="1">
        <f t="shared" si="4"/>
        <v>40</v>
      </c>
      <c r="N4" s="1">
        <f t="shared" si="3"/>
        <v>36</v>
      </c>
      <c r="O4" s="1">
        <v>1.01</v>
      </c>
      <c r="P4" s="1"/>
      <c r="Q4" s="1"/>
      <c r="S4" s="1"/>
      <c r="T4" s="1"/>
      <c r="U4" s="1"/>
    </row>
    <row r="5" spans="1:21">
      <c r="A5" s="1">
        <v>4</v>
      </c>
      <c r="B5" s="1">
        <f t="shared" si="1"/>
        <v>52</v>
      </c>
      <c r="C5" s="1">
        <f>ROUND($B$5*($O$5^C1),0)</f>
        <v>53</v>
      </c>
      <c r="D5" s="1">
        <f t="shared" ref="D5:M5" si="5">ROUND($B$5*($O$5^D1),0)</f>
        <v>53</v>
      </c>
      <c r="E5" s="1">
        <f t="shared" si="5"/>
        <v>54</v>
      </c>
      <c r="F5" s="1">
        <f t="shared" si="5"/>
        <v>54</v>
      </c>
      <c r="G5" s="1">
        <f t="shared" si="5"/>
        <v>55</v>
      </c>
      <c r="H5" s="1">
        <f t="shared" si="5"/>
        <v>55</v>
      </c>
      <c r="I5" s="1">
        <f t="shared" si="5"/>
        <v>56</v>
      </c>
      <c r="J5" s="1">
        <f t="shared" si="5"/>
        <v>56</v>
      </c>
      <c r="K5" s="1">
        <f t="shared" si="5"/>
        <v>57</v>
      </c>
      <c r="L5" s="1">
        <f t="shared" si="5"/>
        <v>57</v>
      </c>
      <c r="M5" s="1">
        <f t="shared" si="5"/>
        <v>58</v>
      </c>
      <c r="N5" s="1">
        <f t="shared" si="3"/>
        <v>52</v>
      </c>
      <c r="O5" s="1">
        <v>1.01</v>
      </c>
      <c r="P5" s="1"/>
      <c r="Q5" s="1"/>
      <c r="S5" s="1"/>
      <c r="T5" s="1"/>
      <c r="U5" s="1"/>
    </row>
    <row r="6" spans="1:21">
      <c r="A6" s="1">
        <v>5</v>
      </c>
      <c r="B6" s="1">
        <f t="shared" si="1"/>
        <v>99</v>
      </c>
      <c r="C6" s="1">
        <f>ROUND($B$6*($O$6^C1),0)</f>
        <v>100</v>
      </c>
      <c r="D6" s="1">
        <f t="shared" ref="D6:M6" si="6">ROUND($B$6*($O$6^D1),0)</f>
        <v>101</v>
      </c>
      <c r="E6" s="1">
        <f t="shared" si="6"/>
        <v>102</v>
      </c>
      <c r="F6" s="1">
        <f t="shared" si="6"/>
        <v>103</v>
      </c>
      <c r="G6" s="1">
        <f t="shared" si="6"/>
        <v>104</v>
      </c>
      <c r="H6" s="1">
        <f t="shared" si="6"/>
        <v>105</v>
      </c>
      <c r="I6" s="1">
        <f t="shared" si="6"/>
        <v>106</v>
      </c>
      <c r="J6" s="1">
        <f t="shared" si="6"/>
        <v>107</v>
      </c>
      <c r="K6" s="1">
        <f t="shared" si="6"/>
        <v>108</v>
      </c>
      <c r="L6" s="1">
        <f t="shared" si="6"/>
        <v>109</v>
      </c>
      <c r="M6" s="1">
        <f t="shared" si="6"/>
        <v>110</v>
      </c>
      <c r="N6" s="1">
        <f t="shared" si="3"/>
        <v>99</v>
      </c>
      <c r="O6" s="1">
        <v>1.01</v>
      </c>
      <c r="P6" s="1"/>
      <c r="Q6" s="1"/>
      <c r="S6" s="1"/>
      <c r="T6" s="1"/>
      <c r="U6" s="1"/>
    </row>
    <row r="7" spans="1:21">
      <c r="A7" s="1">
        <v>6</v>
      </c>
      <c r="B7" s="1">
        <f t="shared" si="1"/>
        <v>128</v>
      </c>
      <c r="C7" s="1">
        <f>ROUND($B$7*($O$7^C1),0)</f>
        <v>129</v>
      </c>
      <c r="D7" s="1">
        <f t="shared" ref="D7:M7" si="7">ROUND($B$7*($O$7^D1),0)</f>
        <v>131</v>
      </c>
      <c r="E7" s="1">
        <f t="shared" si="7"/>
        <v>132</v>
      </c>
      <c r="F7" s="1">
        <f t="shared" si="7"/>
        <v>133</v>
      </c>
      <c r="G7" s="1">
        <f t="shared" si="7"/>
        <v>135</v>
      </c>
      <c r="H7" s="1">
        <f t="shared" si="7"/>
        <v>136</v>
      </c>
      <c r="I7" s="1">
        <f t="shared" si="7"/>
        <v>137</v>
      </c>
      <c r="J7" s="1">
        <f t="shared" si="7"/>
        <v>139</v>
      </c>
      <c r="K7" s="1">
        <f t="shared" si="7"/>
        <v>140</v>
      </c>
      <c r="L7" s="1">
        <f t="shared" si="7"/>
        <v>141</v>
      </c>
      <c r="M7" s="1">
        <f t="shared" si="7"/>
        <v>143</v>
      </c>
      <c r="N7" s="1">
        <f t="shared" si="3"/>
        <v>137</v>
      </c>
      <c r="O7" s="1">
        <v>1.01</v>
      </c>
      <c r="P7" s="1"/>
      <c r="Q7" s="1"/>
      <c r="S7" s="1"/>
      <c r="T7" s="1"/>
      <c r="U7" s="1"/>
    </row>
    <row r="8" spans="1:21">
      <c r="A8" s="1">
        <v>7</v>
      </c>
      <c r="B8" s="1">
        <f t="shared" si="1"/>
        <v>168</v>
      </c>
      <c r="C8" s="1">
        <f>ROUND($B$8*($O$8^C1),0)</f>
        <v>170</v>
      </c>
      <c r="D8" s="1">
        <f t="shared" ref="D8:M8" si="8">ROUND($B$8*($O$8^D1),0)</f>
        <v>171</v>
      </c>
      <c r="E8" s="1">
        <f t="shared" si="8"/>
        <v>173</v>
      </c>
      <c r="F8" s="1">
        <f t="shared" si="8"/>
        <v>175</v>
      </c>
      <c r="G8" s="1">
        <f t="shared" si="8"/>
        <v>177</v>
      </c>
      <c r="H8" s="1">
        <f t="shared" si="8"/>
        <v>178</v>
      </c>
      <c r="I8" s="1">
        <f t="shared" si="8"/>
        <v>180</v>
      </c>
      <c r="J8" s="1">
        <f t="shared" si="8"/>
        <v>182</v>
      </c>
      <c r="K8" s="1">
        <f t="shared" si="8"/>
        <v>184</v>
      </c>
      <c r="L8" s="1">
        <f t="shared" si="8"/>
        <v>186</v>
      </c>
      <c r="M8" s="1">
        <f t="shared" si="8"/>
        <v>187</v>
      </c>
      <c r="N8" s="1">
        <f t="shared" si="3"/>
        <v>178</v>
      </c>
      <c r="O8" s="1">
        <v>1.01</v>
      </c>
      <c r="P8" s="1"/>
      <c r="Q8" s="1"/>
      <c r="S8" s="1"/>
      <c r="T8" s="1"/>
      <c r="U8" s="1"/>
    </row>
    <row r="9" spans="1:21">
      <c r="A9" s="1">
        <v>8</v>
      </c>
      <c r="B9" s="1">
        <f t="shared" si="1"/>
        <v>218</v>
      </c>
      <c r="C9" s="1">
        <f>ROUND($B$9*($O$9^C1),0)</f>
        <v>225</v>
      </c>
      <c r="D9" s="1">
        <f t="shared" ref="D9:M9" si="9">ROUND($B$9*($O$9^D1),0)</f>
        <v>231</v>
      </c>
      <c r="E9" s="1">
        <f t="shared" si="9"/>
        <v>238</v>
      </c>
      <c r="F9" s="1">
        <f t="shared" si="9"/>
        <v>245</v>
      </c>
      <c r="G9" s="1">
        <f t="shared" si="9"/>
        <v>253</v>
      </c>
      <c r="H9" s="1">
        <f t="shared" si="9"/>
        <v>260</v>
      </c>
      <c r="I9" s="1">
        <f t="shared" si="9"/>
        <v>268</v>
      </c>
      <c r="J9" s="1">
        <f t="shared" si="9"/>
        <v>276</v>
      </c>
      <c r="K9" s="1">
        <f t="shared" si="9"/>
        <v>284</v>
      </c>
      <c r="L9" s="1">
        <f t="shared" si="9"/>
        <v>293</v>
      </c>
      <c r="M9" s="1">
        <f t="shared" si="9"/>
        <v>302</v>
      </c>
      <c r="N9" s="1">
        <f t="shared" si="3"/>
        <v>344</v>
      </c>
      <c r="O9" s="1">
        <v>1.03</v>
      </c>
      <c r="P9" s="1"/>
      <c r="Q9" s="1"/>
      <c r="S9" s="1"/>
      <c r="T9" s="1"/>
      <c r="U9" s="1"/>
    </row>
    <row r="10" spans="1:21">
      <c r="A10" s="1">
        <v>9</v>
      </c>
      <c r="B10" s="1">
        <f t="shared" si="1"/>
        <v>267</v>
      </c>
      <c r="C10" s="1">
        <f>ROUND($B$10*($O$10^C1),0)</f>
        <v>275</v>
      </c>
      <c r="D10" s="1">
        <f t="shared" ref="D10:M10" si="10">ROUND($B$10*($O$10^D1),0)</f>
        <v>283</v>
      </c>
      <c r="E10" s="1">
        <f t="shared" si="10"/>
        <v>292</v>
      </c>
      <c r="F10" s="1">
        <f t="shared" si="10"/>
        <v>301</v>
      </c>
      <c r="G10" s="1">
        <f t="shared" si="10"/>
        <v>310</v>
      </c>
      <c r="H10" s="1">
        <f t="shared" si="10"/>
        <v>319</v>
      </c>
      <c r="I10" s="1">
        <f t="shared" si="10"/>
        <v>328</v>
      </c>
      <c r="J10" s="1">
        <f t="shared" si="10"/>
        <v>338</v>
      </c>
      <c r="K10" s="1">
        <f t="shared" si="10"/>
        <v>348</v>
      </c>
      <c r="L10" s="1">
        <f t="shared" si="10"/>
        <v>359</v>
      </c>
      <c r="M10" s="1">
        <f t="shared" si="10"/>
        <v>370</v>
      </c>
      <c r="N10" s="1">
        <f t="shared" si="3"/>
        <v>409</v>
      </c>
      <c r="O10" s="1">
        <v>1.03</v>
      </c>
      <c r="P10" s="1"/>
      <c r="Q10" s="1"/>
      <c r="S10" s="1"/>
      <c r="T10" s="1"/>
      <c r="U10" s="1"/>
    </row>
    <row r="11" spans="1:21">
      <c r="A11" s="1">
        <v>10</v>
      </c>
      <c r="B11" s="1">
        <f t="shared" si="1"/>
        <v>389</v>
      </c>
      <c r="C11" s="1">
        <f>ROUND($B$11*($O$11^C1),0)</f>
        <v>393</v>
      </c>
      <c r="D11" s="1">
        <f t="shared" ref="D11:M11" si="11">ROUND($B$11*($O$11^D1),0)</f>
        <v>397</v>
      </c>
      <c r="E11" s="1">
        <f t="shared" si="11"/>
        <v>401</v>
      </c>
      <c r="F11" s="1">
        <f t="shared" si="11"/>
        <v>405</v>
      </c>
      <c r="G11" s="1">
        <f t="shared" si="11"/>
        <v>409</v>
      </c>
      <c r="H11" s="1">
        <f t="shared" si="11"/>
        <v>413</v>
      </c>
      <c r="I11" s="1">
        <f t="shared" si="11"/>
        <v>417</v>
      </c>
      <c r="J11" s="1">
        <f t="shared" si="11"/>
        <v>421</v>
      </c>
      <c r="K11" s="1">
        <f t="shared" si="11"/>
        <v>425</v>
      </c>
      <c r="L11" s="1">
        <f t="shared" si="11"/>
        <v>430</v>
      </c>
      <c r="M11" s="1">
        <f t="shared" si="11"/>
        <v>434</v>
      </c>
      <c r="N11" s="1">
        <f t="shared" si="3"/>
        <v>448</v>
      </c>
      <c r="O11" s="1">
        <v>1.01</v>
      </c>
      <c r="P11" s="1"/>
      <c r="Q11" s="1"/>
      <c r="S11" s="1"/>
      <c r="T11" s="1"/>
      <c r="U11" s="1"/>
    </row>
    <row r="12" spans="1:21">
      <c r="A12" s="1">
        <v>11</v>
      </c>
      <c r="B12" s="1">
        <f t="shared" si="1"/>
        <v>516</v>
      </c>
      <c r="C12" s="1">
        <f>ROUND($B$12*($O$12^C1),0)</f>
        <v>523</v>
      </c>
      <c r="D12" s="1">
        <f t="shared" ref="D12:M12" si="12">ROUND($B$12*($O$12^D1),0)</f>
        <v>530</v>
      </c>
      <c r="E12" s="1">
        <f t="shared" si="12"/>
        <v>536</v>
      </c>
      <c r="F12" s="1">
        <f t="shared" si="12"/>
        <v>543</v>
      </c>
      <c r="G12" s="1">
        <f t="shared" si="12"/>
        <v>550</v>
      </c>
      <c r="H12" s="1">
        <f t="shared" si="12"/>
        <v>558</v>
      </c>
      <c r="I12" s="1">
        <f t="shared" si="12"/>
        <v>565</v>
      </c>
      <c r="J12" s="1">
        <f t="shared" si="12"/>
        <v>572</v>
      </c>
      <c r="K12" s="1">
        <f t="shared" si="12"/>
        <v>580</v>
      </c>
      <c r="L12" s="1">
        <f t="shared" si="12"/>
        <v>587</v>
      </c>
      <c r="M12" s="1">
        <f t="shared" si="12"/>
        <v>595</v>
      </c>
      <c r="N12" s="1">
        <f t="shared" si="3"/>
        <v>602</v>
      </c>
      <c r="O12" s="1">
        <v>1.013</v>
      </c>
      <c r="P12" s="1"/>
      <c r="Q12" s="1"/>
      <c r="S12" s="1"/>
      <c r="T12" s="1"/>
      <c r="U12" s="1"/>
    </row>
    <row r="13" spans="1:21">
      <c r="A13" s="1">
        <v>12</v>
      </c>
      <c r="B13" s="1">
        <f t="shared" si="1"/>
        <v>758</v>
      </c>
      <c r="C13" s="1">
        <f>ROUND($B$13*($O$13^C1),0)</f>
        <v>777</v>
      </c>
      <c r="D13" s="1">
        <f t="shared" ref="D13:M13" si="13">ROUND($B$13*($O$13^D1),0)</f>
        <v>796</v>
      </c>
      <c r="E13" s="1">
        <f t="shared" si="13"/>
        <v>816</v>
      </c>
      <c r="F13" s="1">
        <f t="shared" si="13"/>
        <v>837</v>
      </c>
      <c r="G13" s="1">
        <f t="shared" si="13"/>
        <v>858</v>
      </c>
      <c r="H13" s="1">
        <f t="shared" si="13"/>
        <v>879</v>
      </c>
      <c r="I13" s="1">
        <f t="shared" si="13"/>
        <v>901</v>
      </c>
      <c r="J13" s="1">
        <f t="shared" si="13"/>
        <v>924</v>
      </c>
      <c r="K13" s="1">
        <f t="shared" si="13"/>
        <v>947</v>
      </c>
      <c r="L13" s="1">
        <f t="shared" si="13"/>
        <v>970</v>
      </c>
      <c r="M13" s="1">
        <f t="shared" si="13"/>
        <v>995</v>
      </c>
      <c r="N13" s="1">
        <f t="shared" si="3"/>
        <v>1059</v>
      </c>
      <c r="O13" s="1">
        <v>1.025</v>
      </c>
      <c r="P13" s="1"/>
      <c r="Q13" s="1"/>
      <c r="S13" s="1"/>
      <c r="T13" s="1"/>
      <c r="U13" s="1"/>
    </row>
    <row r="14" spans="1:21">
      <c r="A14" s="1">
        <v>13</v>
      </c>
      <c r="B14" s="1">
        <f t="shared" si="1"/>
        <v>925</v>
      </c>
      <c r="C14" s="1">
        <f>ROUND($B$14*($O$14^C1),0)</f>
        <v>948</v>
      </c>
      <c r="D14" s="1">
        <f t="shared" ref="D14:M14" si="14">ROUND($B$14*($O$14^D1),0)</f>
        <v>972</v>
      </c>
      <c r="E14" s="1">
        <f t="shared" si="14"/>
        <v>996</v>
      </c>
      <c r="F14" s="1">
        <f t="shared" si="14"/>
        <v>1021</v>
      </c>
      <c r="G14" s="1">
        <f t="shared" si="14"/>
        <v>1047</v>
      </c>
      <c r="H14" s="1">
        <f t="shared" si="14"/>
        <v>1073</v>
      </c>
      <c r="I14" s="1">
        <f t="shared" si="14"/>
        <v>1100</v>
      </c>
      <c r="J14" s="1">
        <f t="shared" si="14"/>
        <v>1127</v>
      </c>
      <c r="K14" s="1">
        <f t="shared" si="14"/>
        <v>1155</v>
      </c>
      <c r="L14" s="1">
        <f t="shared" si="14"/>
        <v>1184</v>
      </c>
      <c r="M14" s="1">
        <f t="shared" si="14"/>
        <v>1214</v>
      </c>
      <c r="N14" s="1">
        <f t="shared" si="3"/>
        <v>1274</v>
      </c>
      <c r="O14" s="1">
        <v>1.025</v>
      </c>
      <c r="P14" s="1"/>
      <c r="Q14" s="1"/>
      <c r="S14" s="1"/>
      <c r="T14" s="1"/>
      <c r="U14" s="1"/>
    </row>
    <row r="15" spans="1:21">
      <c r="A15" s="1">
        <v>14</v>
      </c>
      <c r="B15" s="1">
        <f t="shared" si="1"/>
        <v>1078</v>
      </c>
      <c r="C15" s="1">
        <f>ROUND($B$15*($O$15^C1),0)</f>
        <v>1110</v>
      </c>
      <c r="D15" s="1">
        <f t="shared" ref="D15:M15" si="15">ROUND($B$15*($O$15^D1),0)</f>
        <v>1144</v>
      </c>
      <c r="E15" s="1">
        <f t="shared" si="15"/>
        <v>1178</v>
      </c>
      <c r="F15" s="1">
        <f t="shared" si="15"/>
        <v>1213</v>
      </c>
      <c r="G15" s="1">
        <f t="shared" si="15"/>
        <v>1250</v>
      </c>
      <c r="H15" s="1">
        <f t="shared" si="15"/>
        <v>1287</v>
      </c>
      <c r="I15" s="1">
        <f t="shared" si="15"/>
        <v>1326</v>
      </c>
      <c r="J15" s="1">
        <f t="shared" si="15"/>
        <v>1366</v>
      </c>
      <c r="K15" s="1">
        <f t="shared" si="15"/>
        <v>1407</v>
      </c>
      <c r="L15" s="1">
        <f t="shared" si="15"/>
        <v>1449</v>
      </c>
      <c r="M15" s="1">
        <f t="shared" si="15"/>
        <v>1492</v>
      </c>
      <c r="N15" s="1">
        <f t="shared" si="3"/>
        <v>1678</v>
      </c>
      <c r="O15" s="1">
        <v>1.03</v>
      </c>
      <c r="P15" s="1"/>
      <c r="Q15" s="1"/>
      <c r="S15" s="1"/>
      <c r="T15" s="1"/>
      <c r="U15" s="1"/>
    </row>
    <row r="16" spans="1:21">
      <c r="A16" s="1">
        <v>15</v>
      </c>
      <c r="B16" s="1">
        <f t="shared" si="1"/>
        <v>1787</v>
      </c>
      <c r="C16" s="1">
        <f>ROUND($B$16*($O$16^C1),0)</f>
        <v>1841</v>
      </c>
      <c r="D16" s="1">
        <f t="shared" ref="D16:M16" si="16">ROUND($B$16*($O$16^D1),0)</f>
        <v>1896</v>
      </c>
      <c r="E16" s="1">
        <f t="shared" si="16"/>
        <v>1953</v>
      </c>
      <c r="F16" s="1">
        <f t="shared" si="16"/>
        <v>2011</v>
      </c>
      <c r="G16" s="1">
        <f t="shared" si="16"/>
        <v>2072</v>
      </c>
      <c r="H16" s="1">
        <f t="shared" si="16"/>
        <v>2134</v>
      </c>
      <c r="I16" s="1">
        <f t="shared" si="16"/>
        <v>2198</v>
      </c>
      <c r="J16" s="1">
        <f t="shared" si="16"/>
        <v>2264</v>
      </c>
      <c r="K16" s="1">
        <f t="shared" si="16"/>
        <v>2332</v>
      </c>
      <c r="L16" s="1">
        <f t="shared" si="16"/>
        <v>2402</v>
      </c>
      <c r="M16" s="1">
        <f t="shared" si="16"/>
        <v>2474</v>
      </c>
      <c r="N16" s="1">
        <f t="shared" si="3"/>
        <v>2396</v>
      </c>
      <c r="O16" s="1">
        <v>1.03</v>
      </c>
      <c r="P16" s="1"/>
      <c r="Q16" s="1"/>
      <c r="S16" s="1"/>
      <c r="T16" s="1"/>
      <c r="U16" s="1"/>
    </row>
    <row r="17" spans="1:21">
      <c r="A17" s="1">
        <v>16</v>
      </c>
      <c r="B17" s="1">
        <f t="shared" si="1"/>
        <v>1782</v>
      </c>
      <c r="C17" s="1">
        <f>ROUND($B$17*($O$17^C1),0)</f>
        <v>1835</v>
      </c>
      <c r="D17" s="1">
        <f t="shared" ref="D17:M17" si="17">ROUND($B$17*($O$17^D1),0)</f>
        <v>1891</v>
      </c>
      <c r="E17" s="1">
        <f t="shared" si="17"/>
        <v>1947</v>
      </c>
      <c r="F17" s="1">
        <f t="shared" si="17"/>
        <v>2006</v>
      </c>
      <c r="G17" s="1">
        <f t="shared" si="17"/>
        <v>2066</v>
      </c>
      <c r="H17" s="1">
        <f t="shared" si="17"/>
        <v>2128</v>
      </c>
      <c r="I17" s="1">
        <f t="shared" si="17"/>
        <v>2192</v>
      </c>
      <c r="J17" s="1">
        <f t="shared" si="17"/>
        <v>2257</v>
      </c>
      <c r="K17" s="1">
        <f t="shared" si="17"/>
        <v>2325</v>
      </c>
      <c r="L17" s="1">
        <f t="shared" si="17"/>
        <v>2395</v>
      </c>
      <c r="M17" s="1">
        <f t="shared" si="17"/>
        <v>2467</v>
      </c>
      <c r="N17" s="1">
        <f t="shared" si="3"/>
        <v>2694</v>
      </c>
      <c r="O17" s="1">
        <v>1.03</v>
      </c>
      <c r="P17" s="1"/>
      <c r="Q17" s="1"/>
      <c r="S17" s="1"/>
      <c r="T17" s="1"/>
      <c r="U17" s="1"/>
    </row>
    <row r="18" spans="1:21">
      <c r="A18" s="1">
        <v>17</v>
      </c>
      <c r="B18" s="1">
        <f t="shared" si="1"/>
        <v>2245</v>
      </c>
      <c r="C18" s="1">
        <f>ROUND($B$18*($O$18^C1),0)</f>
        <v>2312</v>
      </c>
      <c r="D18" s="1">
        <f t="shared" ref="D18:M18" si="18">ROUND($B$18*($O$18^D1),0)</f>
        <v>2382</v>
      </c>
      <c r="E18" s="1">
        <f t="shared" si="18"/>
        <v>2453</v>
      </c>
      <c r="F18" s="1">
        <f t="shared" si="18"/>
        <v>2527</v>
      </c>
      <c r="G18" s="1">
        <f t="shared" si="18"/>
        <v>2603</v>
      </c>
      <c r="H18" s="1">
        <f t="shared" si="18"/>
        <v>2681</v>
      </c>
      <c r="I18" s="1">
        <f t="shared" si="18"/>
        <v>2761</v>
      </c>
      <c r="J18" s="1">
        <f t="shared" si="18"/>
        <v>2844</v>
      </c>
      <c r="K18" s="1">
        <f t="shared" si="18"/>
        <v>2929</v>
      </c>
      <c r="L18" s="1">
        <f t="shared" si="18"/>
        <v>3017</v>
      </c>
      <c r="M18" s="1">
        <f t="shared" si="18"/>
        <v>3108</v>
      </c>
      <c r="N18" s="1">
        <f t="shared" si="3"/>
        <v>3367</v>
      </c>
      <c r="O18" s="1">
        <v>1.03</v>
      </c>
      <c r="P18" s="1"/>
      <c r="Q18" s="1"/>
      <c r="S18" s="1"/>
      <c r="T18" s="1"/>
      <c r="U18" s="1"/>
    </row>
    <row r="19" spans="1:21">
      <c r="A19" s="1">
        <v>18</v>
      </c>
      <c r="B19" s="1">
        <f t="shared" si="1"/>
        <v>3165</v>
      </c>
      <c r="C19" s="1">
        <f>ROUND($B$19*($O$19^C1),0)</f>
        <v>3260</v>
      </c>
      <c r="D19" s="1">
        <f t="shared" ref="D19:M19" si="19">ROUND($B$19*($O$19^D1),0)</f>
        <v>3358</v>
      </c>
      <c r="E19" s="1">
        <f t="shared" si="19"/>
        <v>3458</v>
      </c>
      <c r="F19" s="1">
        <f t="shared" si="19"/>
        <v>3562</v>
      </c>
      <c r="G19" s="1">
        <f t="shared" si="19"/>
        <v>3669</v>
      </c>
      <c r="H19" s="1">
        <f t="shared" si="19"/>
        <v>3779</v>
      </c>
      <c r="I19" s="1">
        <f t="shared" si="19"/>
        <v>3893</v>
      </c>
      <c r="J19" s="1">
        <f t="shared" si="19"/>
        <v>4009</v>
      </c>
      <c r="K19" s="1">
        <f t="shared" si="19"/>
        <v>4130</v>
      </c>
      <c r="L19" s="1">
        <f t="shared" si="19"/>
        <v>4253</v>
      </c>
      <c r="M19" s="1">
        <f t="shared" si="19"/>
        <v>4381</v>
      </c>
      <c r="N19" s="1">
        <f t="shared" si="3"/>
        <v>4607</v>
      </c>
      <c r="O19" s="1">
        <v>1.03</v>
      </c>
      <c r="P19" s="1"/>
      <c r="Q19" s="1"/>
      <c r="S19" s="1"/>
      <c r="T19" s="1"/>
      <c r="U19" s="1"/>
    </row>
    <row r="20" spans="1:21">
      <c r="A20" s="1">
        <v>19</v>
      </c>
      <c r="B20" s="1">
        <f t="shared" si="1"/>
        <v>3965</v>
      </c>
      <c r="C20" s="1">
        <f>ROUND($B$20*($O$20^C1),0)</f>
        <v>4108</v>
      </c>
      <c r="D20" s="1">
        <f t="shared" ref="D20:M20" si="20">ROUND($B$20*($O$20^D1),0)</f>
        <v>4256</v>
      </c>
      <c r="E20" s="1">
        <f t="shared" si="20"/>
        <v>4409</v>
      </c>
      <c r="F20" s="1">
        <f t="shared" si="20"/>
        <v>4568</v>
      </c>
      <c r="G20" s="1">
        <f t="shared" si="20"/>
        <v>4732</v>
      </c>
      <c r="H20" s="1">
        <f t="shared" si="20"/>
        <v>4902</v>
      </c>
      <c r="I20" s="1">
        <f t="shared" si="20"/>
        <v>5079</v>
      </c>
      <c r="J20" s="1">
        <f t="shared" si="20"/>
        <v>5262</v>
      </c>
      <c r="K20" s="1">
        <f t="shared" si="20"/>
        <v>5451</v>
      </c>
      <c r="L20" s="1">
        <f t="shared" si="20"/>
        <v>5647</v>
      </c>
      <c r="M20" s="1">
        <f t="shared" si="20"/>
        <v>5851</v>
      </c>
      <c r="N20" s="1">
        <f t="shared" si="3"/>
        <v>6208</v>
      </c>
      <c r="O20" s="1">
        <v>1.036</v>
      </c>
      <c r="P20" s="1"/>
      <c r="Q20" s="1"/>
      <c r="S20" s="1"/>
      <c r="T20" s="1"/>
      <c r="U20" s="1"/>
    </row>
    <row r="21" spans="1:21">
      <c r="A21" s="1">
        <v>20</v>
      </c>
      <c r="B21" s="1">
        <f t="shared" si="1"/>
        <v>5089</v>
      </c>
      <c r="C21" s="1">
        <f>ROUND($B$21*($O$21^C1),0)</f>
        <v>5216</v>
      </c>
      <c r="D21" s="1">
        <f t="shared" ref="D21:M21" si="21">ROUND($B$21*($O$21^D1),0)</f>
        <v>5347</v>
      </c>
      <c r="E21" s="1">
        <f t="shared" si="21"/>
        <v>5480</v>
      </c>
      <c r="F21" s="1">
        <f t="shared" si="21"/>
        <v>5617</v>
      </c>
      <c r="G21" s="1">
        <f t="shared" si="21"/>
        <v>5758</v>
      </c>
      <c r="H21" s="1">
        <f t="shared" si="21"/>
        <v>5902</v>
      </c>
      <c r="I21" s="1">
        <f t="shared" si="21"/>
        <v>6049</v>
      </c>
      <c r="J21" s="1">
        <f t="shared" si="21"/>
        <v>6200</v>
      </c>
      <c r="K21" s="1">
        <f t="shared" si="21"/>
        <v>6355</v>
      </c>
      <c r="L21" s="1">
        <f t="shared" si="21"/>
        <v>6514</v>
      </c>
      <c r="M21" s="1">
        <f t="shared" si="21"/>
        <v>6677</v>
      </c>
      <c r="N21" s="1">
        <f t="shared" si="3"/>
        <v>6851</v>
      </c>
      <c r="O21" s="1">
        <v>1.025</v>
      </c>
      <c r="P21" s="1"/>
      <c r="Q21" s="1"/>
      <c r="S21" s="1"/>
      <c r="T21" s="1"/>
      <c r="U21" s="1"/>
    </row>
    <row r="22" spans="1:21">
      <c r="A22" s="1">
        <v>21</v>
      </c>
      <c r="B22" s="1">
        <f t="shared" si="1"/>
        <v>6331</v>
      </c>
      <c r="C22" s="1">
        <f>ROUND($B$22*($O$22^C1),0)</f>
        <v>6489</v>
      </c>
      <c r="D22" s="1">
        <f t="shared" ref="D22:M22" si="22">ROUND($B$22*($O$22^D1),0)</f>
        <v>6652</v>
      </c>
      <c r="E22" s="1">
        <f t="shared" si="22"/>
        <v>6818</v>
      </c>
      <c r="F22" s="1">
        <f t="shared" si="22"/>
        <v>6988</v>
      </c>
      <c r="G22" s="1">
        <f t="shared" si="22"/>
        <v>7163</v>
      </c>
      <c r="H22" s="1">
        <f t="shared" si="22"/>
        <v>7342</v>
      </c>
      <c r="I22" s="1">
        <f t="shared" si="22"/>
        <v>7526</v>
      </c>
      <c r="J22" s="1">
        <f t="shared" si="22"/>
        <v>7714</v>
      </c>
      <c r="K22" s="1">
        <f t="shared" si="22"/>
        <v>7907</v>
      </c>
      <c r="L22" s="1">
        <f t="shared" si="22"/>
        <v>8104</v>
      </c>
      <c r="M22" s="1">
        <f t="shared" si="22"/>
        <v>8307</v>
      </c>
      <c r="N22" s="1">
        <f t="shared" si="3"/>
        <v>8662</v>
      </c>
      <c r="O22" s="1">
        <v>1.025</v>
      </c>
      <c r="P22" s="1"/>
      <c r="Q22" s="1"/>
      <c r="S22" s="1"/>
      <c r="T22" s="1"/>
      <c r="U22" s="1"/>
    </row>
    <row r="23" spans="1:21">
      <c r="A23" s="1">
        <v>22</v>
      </c>
      <c r="B23" s="1">
        <f t="shared" si="1"/>
        <v>8969</v>
      </c>
      <c r="C23" s="1">
        <f>ROUND($B$23*($O$23^C1),0)</f>
        <v>9148</v>
      </c>
      <c r="D23" s="1">
        <f t="shared" ref="D23:M23" si="23">ROUND($B$23*($O$23^D1),0)</f>
        <v>9331</v>
      </c>
      <c r="E23" s="1">
        <f t="shared" si="23"/>
        <v>9518</v>
      </c>
      <c r="F23" s="1">
        <f t="shared" si="23"/>
        <v>9708</v>
      </c>
      <c r="G23" s="1">
        <f t="shared" si="23"/>
        <v>9903</v>
      </c>
      <c r="H23" s="1">
        <f t="shared" si="23"/>
        <v>10101</v>
      </c>
      <c r="I23" s="1">
        <f t="shared" si="23"/>
        <v>10303</v>
      </c>
      <c r="J23" s="1">
        <f t="shared" si="23"/>
        <v>10509</v>
      </c>
      <c r="K23" s="1">
        <f t="shared" si="23"/>
        <v>10719</v>
      </c>
      <c r="L23" s="1">
        <f t="shared" si="23"/>
        <v>10933</v>
      </c>
      <c r="M23" s="1">
        <f t="shared" si="23"/>
        <v>11152</v>
      </c>
      <c r="N23" s="1">
        <f t="shared" si="3"/>
        <v>11507</v>
      </c>
      <c r="O23" s="1">
        <v>1.02</v>
      </c>
      <c r="P23" s="1"/>
      <c r="Q23" s="1"/>
      <c r="S23" s="1"/>
      <c r="T23" s="1"/>
      <c r="U23" s="1"/>
    </row>
    <row r="24" spans="1:21">
      <c r="A24" s="1">
        <v>23</v>
      </c>
      <c r="B24" s="1">
        <f t="shared" si="1"/>
        <v>12768</v>
      </c>
      <c r="C24" s="1">
        <f>ROUND($B$24*($O$24^C1),0)</f>
        <v>13023</v>
      </c>
      <c r="D24" s="1">
        <f t="shared" ref="D24:M24" si="24">ROUND($B$24*($O$24^D1),0)</f>
        <v>13284</v>
      </c>
      <c r="E24" s="1">
        <f t="shared" si="24"/>
        <v>13550</v>
      </c>
      <c r="F24" s="1">
        <f t="shared" si="24"/>
        <v>13820</v>
      </c>
      <c r="G24" s="1">
        <f t="shared" si="24"/>
        <v>14097</v>
      </c>
      <c r="H24" s="1">
        <f t="shared" si="24"/>
        <v>14379</v>
      </c>
      <c r="I24" s="1">
        <f t="shared" si="24"/>
        <v>14666</v>
      </c>
      <c r="J24" s="1">
        <f t="shared" si="24"/>
        <v>14960</v>
      </c>
      <c r="K24" s="1">
        <f t="shared" si="24"/>
        <v>15259</v>
      </c>
      <c r="L24" s="1">
        <f t="shared" si="24"/>
        <v>15564</v>
      </c>
      <c r="M24" s="1">
        <f t="shared" si="24"/>
        <v>15875</v>
      </c>
      <c r="N24" s="1">
        <f t="shared" si="3"/>
        <v>16427</v>
      </c>
      <c r="O24" s="1">
        <v>1.02</v>
      </c>
      <c r="P24" s="1"/>
      <c r="Q24" s="1"/>
      <c r="S24" s="1"/>
      <c r="T24" s="1"/>
      <c r="U24" s="1"/>
    </row>
    <row r="25" spans="1:24">
      <c r="A25" s="1">
        <v>24</v>
      </c>
      <c r="B25" s="1">
        <f t="shared" si="1"/>
        <v>18030</v>
      </c>
      <c r="C25" s="1">
        <f>ROUND($B$25*($O$25^C1),0)</f>
        <v>18210</v>
      </c>
      <c r="D25" s="1">
        <f t="shared" ref="D25:M25" si="25">ROUND($B$25*($O$25^D1),0)</f>
        <v>18392</v>
      </c>
      <c r="E25" s="1">
        <f t="shared" si="25"/>
        <v>18576</v>
      </c>
      <c r="F25" s="1">
        <f t="shared" si="25"/>
        <v>18762</v>
      </c>
      <c r="G25" s="1">
        <f t="shared" si="25"/>
        <v>18950</v>
      </c>
      <c r="H25" s="1">
        <f t="shared" si="25"/>
        <v>19139</v>
      </c>
      <c r="I25" s="1">
        <f t="shared" si="25"/>
        <v>19331</v>
      </c>
      <c r="J25" s="1">
        <f t="shared" si="25"/>
        <v>19524</v>
      </c>
      <c r="K25" s="1">
        <f t="shared" si="25"/>
        <v>19719</v>
      </c>
      <c r="L25" s="1">
        <f t="shared" si="25"/>
        <v>19916</v>
      </c>
      <c r="M25" s="1">
        <f t="shared" si="25"/>
        <v>20116</v>
      </c>
      <c r="N25" s="1">
        <f t="shared" si="3"/>
        <v>20897</v>
      </c>
      <c r="O25" s="1">
        <v>1.01</v>
      </c>
      <c r="P25" s="1"/>
      <c r="Q25" s="1"/>
      <c r="S25" s="1"/>
      <c r="T25" s="1"/>
      <c r="U25" s="1"/>
      <c r="V25">
        <v>2</v>
      </c>
      <c r="W25">
        <v>21</v>
      </c>
      <c r="X25" s="1">
        <f>21/17</f>
        <v>1.23529411764706</v>
      </c>
    </row>
    <row r="26" spans="1:24">
      <c r="A26" s="1">
        <v>25</v>
      </c>
      <c r="B26" s="1">
        <f t="shared" si="1"/>
        <v>21035</v>
      </c>
      <c r="C26" s="1">
        <f>ROUND($B$26*($O$26^C1),0)</f>
        <v>21456</v>
      </c>
      <c r="D26" s="1">
        <f t="shared" ref="D26:M26" si="26">ROUND($B$26*($O$26^D1),0)</f>
        <v>21885</v>
      </c>
      <c r="E26" s="1">
        <f t="shared" si="26"/>
        <v>22323</v>
      </c>
      <c r="F26" s="1">
        <f t="shared" si="26"/>
        <v>22769</v>
      </c>
      <c r="G26" s="1">
        <f t="shared" si="26"/>
        <v>23224</v>
      </c>
      <c r="H26" s="1">
        <f t="shared" si="26"/>
        <v>23689</v>
      </c>
      <c r="I26" s="1">
        <f t="shared" si="26"/>
        <v>24163</v>
      </c>
      <c r="J26" s="1">
        <f t="shared" si="26"/>
        <v>24646</v>
      </c>
      <c r="K26" s="1">
        <f t="shared" si="26"/>
        <v>25139</v>
      </c>
      <c r="L26" s="1">
        <f t="shared" si="26"/>
        <v>25642</v>
      </c>
      <c r="M26" s="1">
        <f t="shared" si="26"/>
        <v>26154</v>
      </c>
      <c r="N26" s="1">
        <f t="shared" si="3"/>
        <v>27145</v>
      </c>
      <c r="O26" s="1">
        <v>1.02</v>
      </c>
      <c r="P26" s="1"/>
      <c r="Q26" s="1"/>
      <c r="S26" s="1"/>
      <c r="T26" s="1"/>
      <c r="U26" s="1"/>
      <c r="W26">
        <v>27</v>
      </c>
      <c r="X26" s="1">
        <f>27/17</f>
        <v>1.58823529411765</v>
      </c>
    </row>
    <row r="29" spans="6:8">
      <c r="F29" t="s">
        <v>346</v>
      </c>
      <c r="G29" t="s">
        <v>347</v>
      </c>
      <c r="H29" t="s">
        <v>258</v>
      </c>
    </row>
    <row r="30" spans="6:23">
      <c r="F30" s="1">
        <v>3</v>
      </c>
      <c r="G30" s="1">
        <v>5</v>
      </c>
      <c r="H30" s="1">
        <v>3</v>
      </c>
      <c r="S30" s="1" t="s">
        <v>25</v>
      </c>
      <c r="T30" s="1" t="s">
        <v>18</v>
      </c>
      <c r="U30" s="1" t="s">
        <v>18</v>
      </c>
      <c r="V30" s="1" t="s">
        <v>18</v>
      </c>
      <c r="W30" s="1" t="s">
        <v>18</v>
      </c>
    </row>
    <row r="31" spans="1:35">
      <c r="A31" s="1" t="s">
        <v>348</v>
      </c>
      <c r="B31" s="1" t="s">
        <v>349</v>
      </c>
      <c r="C31" s="1" t="s">
        <v>350</v>
      </c>
      <c r="E31" s="1" t="s">
        <v>351</v>
      </c>
      <c r="G31" s="1" t="s">
        <v>339</v>
      </c>
      <c r="H31" s="1" t="s">
        <v>316</v>
      </c>
      <c r="I31" s="1" t="s">
        <v>352</v>
      </c>
      <c r="J31" s="1" t="s">
        <v>34</v>
      </c>
      <c r="K31" s="1" t="s">
        <v>16</v>
      </c>
      <c r="L31" s="1" t="s">
        <v>55</v>
      </c>
      <c r="M31" s="1" t="s">
        <v>277</v>
      </c>
      <c r="N31" s="1" t="s">
        <v>34</v>
      </c>
      <c r="O31" s="1" t="s">
        <v>16</v>
      </c>
      <c r="P31" s="1" t="s">
        <v>55</v>
      </c>
      <c r="Q31" s="1" t="s">
        <v>277</v>
      </c>
      <c r="R31" s="1" t="s">
        <v>352</v>
      </c>
      <c r="S31" s="1" t="s">
        <v>353</v>
      </c>
      <c r="T31" s="1" t="s">
        <v>354</v>
      </c>
      <c r="U31" s="1" t="s">
        <v>355</v>
      </c>
      <c r="V31" s="1" t="s">
        <v>356</v>
      </c>
      <c r="W31" s="1" t="s">
        <v>357</v>
      </c>
      <c r="X31" s="1" t="s">
        <v>358</v>
      </c>
      <c r="Y31" s="1" t="s">
        <v>359</v>
      </c>
      <c r="Z31" s="1" t="s">
        <v>360</v>
      </c>
      <c r="AA31" s="1" t="s">
        <v>361</v>
      </c>
      <c r="AB31" s="1" t="s">
        <v>362</v>
      </c>
      <c r="AC31" s="1" t="s">
        <v>349</v>
      </c>
      <c r="AD31" s="1" t="s">
        <v>363</v>
      </c>
      <c r="AE31" s="1" t="s">
        <v>364</v>
      </c>
      <c r="AF31" s="1" t="s">
        <v>365</v>
      </c>
      <c r="AG31" s="1" t="s">
        <v>366</v>
      </c>
      <c r="AH31" t="s">
        <v>367</v>
      </c>
      <c r="AI31" t="s">
        <v>251</v>
      </c>
    </row>
    <row r="32" spans="1:36">
      <c r="A32" s="1">
        <v>1</v>
      </c>
      <c r="B32" s="1">
        <v>10</v>
      </c>
      <c r="C32" s="1">
        <v>20</v>
      </c>
      <c r="D32" s="1">
        <f>INDEX($A$60:$A$114,MATCH(C32,$C$60:$C$114,1))</f>
        <v>1</v>
      </c>
      <c r="E32" s="1">
        <v>1</v>
      </c>
      <c r="F32" s="1">
        <f>ROUND(B32/$F$30,0)</f>
        <v>3</v>
      </c>
      <c r="G32" s="1">
        <f>ROUND(D32*$G$30*文字概率!$H$52,0)</f>
        <v>4</v>
      </c>
      <c r="H32" s="1">
        <f>ROUND($G$30*D32*文字概率!$H$54,0)</f>
        <v>0</v>
      </c>
      <c r="I32" s="1">
        <f>ROUND(D32*$G$30*文字概率!$H$53,0)</f>
        <v>1</v>
      </c>
      <c r="J32" s="1">
        <f>ROUND(G32/4,0)</f>
        <v>1</v>
      </c>
      <c r="K32" s="1">
        <f>ROUND(G32/4,0)</f>
        <v>1</v>
      </c>
      <c r="L32" s="1">
        <f>ROUND(G32/4,0)</f>
        <v>1</v>
      </c>
      <c r="M32" s="1">
        <f>ROUND(G32/4,0)</f>
        <v>1</v>
      </c>
      <c r="N32" s="1">
        <f>INDEX($T$61:$T$76,MATCH(J32,$I$61:$I$76,0))*$G$62</f>
        <v>4.5</v>
      </c>
      <c r="O32" s="1">
        <f>INDEX($T$61:$T$76,MATCH(K32,$I$61:$I$76,0))*$G$63</f>
        <v>6.75</v>
      </c>
      <c r="P32" s="1">
        <f>INDEX($T$61:$T$76,MATCH(L32,$I$61:$I$76,0))*$G$64</f>
        <v>1.8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4">
        <f>VLOOKUP(S32,$I$77:$K$83,2,FALSE)</f>
        <v>0</v>
      </c>
      <c r="Y32" s="4">
        <f>VLOOKUP(T32,$I$77:$K$83,3,FALSE)</f>
        <v>0</v>
      </c>
      <c r="Z32" s="4">
        <f>VLOOKUP(U32,$I$77:$K$83,3,FALSE)</f>
        <v>0</v>
      </c>
      <c r="AA32" s="4">
        <f>VLOOKUP(V32,$I$77:$K$83,3,FALSE)</f>
        <v>0</v>
      </c>
      <c r="AB32" s="4">
        <f>VLOOKUP(W32,$I$77:$K$83,3,FALSE)</f>
        <v>0</v>
      </c>
      <c r="AC32" s="1">
        <v>10</v>
      </c>
      <c r="AD32" s="1">
        <f>AC32*1.8</f>
        <v>18</v>
      </c>
      <c r="AE32" s="1">
        <v>10</v>
      </c>
      <c r="AF32" s="1">
        <f>SUM(N32:P32,X32:AB32)</f>
        <v>13.05</v>
      </c>
      <c r="AG32" s="1">
        <f>AF32*(AD32+AE32)</f>
        <v>365.4</v>
      </c>
      <c r="AH32">
        <f>AG32/AC32</f>
        <v>36.54</v>
      </c>
      <c r="AI32" s="1">
        <v>0.25</v>
      </c>
      <c r="AJ32">
        <f>ROUND(AH32*AI32,0)</f>
        <v>9</v>
      </c>
    </row>
    <row r="33" spans="1:36">
      <c r="A33" s="1">
        <v>2</v>
      </c>
      <c r="B33" s="1">
        <v>11</v>
      </c>
      <c r="C33" s="1">
        <f>C32+B32*1+F32</f>
        <v>33</v>
      </c>
      <c r="D33" s="1">
        <f>INDEX($A$60:$A$114,MATCH(C33,$C$60:$C$114,1))</f>
        <v>2</v>
      </c>
      <c r="E33" s="1">
        <f>D33</f>
        <v>2</v>
      </c>
      <c r="F33" s="1">
        <f t="shared" ref="F33:F56" si="27">ROUND(B33/$F$30,0)</f>
        <v>4</v>
      </c>
      <c r="G33" s="1">
        <f>ROUND(D33*$G$30*文字概率!$H$52,0)</f>
        <v>7</v>
      </c>
      <c r="H33" s="1">
        <f>ROUND($G$30*D33*文字概率!$H$54,0)</f>
        <v>1</v>
      </c>
      <c r="I33" s="1">
        <f>ROUND(D33*$G$30*文字概率!$H$53,0)</f>
        <v>2</v>
      </c>
      <c r="J33" s="1">
        <f t="shared" ref="J33:J56" si="28">ROUND(G33/4,0)</f>
        <v>2</v>
      </c>
      <c r="K33" s="1">
        <f t="shared" ref="K33:K56" si="29">ROUND(G33/4,0)</f>
        <v>2</v>
      </c>
      <c r="L33" s="1">
        <f t="shared" ref="L33:L56" si="30">ROUND(G33/4,0)</f>
        <v>2</v>
      </c>
      <c r="M33" s="1">
        <f t="shared" ref="M33:M56" si="31">ROUND(G33/4,0)</f>
        <v>2</v>
      </c>
      <c r="N33" s="1">
        <f t="shared" ref="N33:N56" si="32">INDEX($T$61:$T$76,MATCH(J33,$I$61:$I$76,0))*$G$62</f>
        <v>10.125</v>
      </c>
      <c r="O33" s="1">
        <f t="shared" ref="O33:O56" si="33">INDEX($T$61:$T$76,MATCH(K33,$I$61:$I$76,0))*$G$63</f>
        <v>15.1875</v>
      </c>
      <c r="P33" s="1">
        <f t="shared" ref="P33:P56" si="34">INDEX($T$61:$T$76,MATCH(L33,$I$61:$I$76,0))*$G$64</f>
        <v>4.05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4">
        <f t="shared" ref="X33:X56" si="35">VLOOKUP(S33,$I$77:$K$83,2,FALSE)</f>
        <v>0</v>
      </c>
      <c r="Y33" s="4">
        <f t="shared" ref="Y33:Y56" si="36">VLOOKUP(T33,$I$77:$K$83,3,FALSE)</f>
        <v>0</v>
      </c>
      <c r="Z33" s="4">
        <f t="shared" ref="Z33:Z56" si="37">VLOOKUP(U33,$I$77:$K$83,3,FALSE)</f>
        <v>0</v>
      </c>
      <c r="AA33" s="4">
        <f t="shared" ref="AA33:AA56" si="38">VLOOKUP(V33,$I$77:$K$83,3,FALSE)</f>
        <v>0</v>
      </c>
      <c r="AB33" s="4">
        <f t="shared" ref="AB33:AB56" si="39">VLOOKUP(W33,$I$77:$K$83,3,FALSE)</f>
        <v>0</v>
      </c>
      <c r="AC33" s="1">
        <v>11</v>
      </c>
      <c r="AD33" s="1">
        <f t="shared" ref="AD33:AD56" si="40">AC33*1.8</f>
        <v>19.8</v>
      </c>
      <c r="AE33" s="1">
        <v>10</v>
      </c>
      <c r="AF33" s="1">
        <f t="shared" ref="AF33:AF56" si="41">SUM(N33:P33,X33:AB33)</f>
        <v>29.3625</v>
      </c>
      <c r="AG33" s="1">
        <f t="shared" ref="AG33:AG56" si="42">AF33*(AD33+AE33)</f>
        <v>875.0025</v>
      </c>
      <c r="AH33">
        <f t="shared" ref="AH33:AH56" si="43">AG33/AC33</f>
        <v>79.5456818181818</v>
      </c>
      <c r="AI33" s="1">
        <v>0.28</v>
      </c>
      <c r="AJ33">
        <f t="shared" ref="AJ33:AJ56" si="44">ROUND(AH33*AI33,0)</f>
        <v>22</v>
      </c>
    </row>
    <row r="34" spans="1:36">
      <c r="A34" s="1">
        <v>3</v>
      </c>
      <c r="B34" s="1">
        <v>12</v>
      </c>
      <c r="C34" s="1">
        <f t="shared" ref="C34:C56" si="45">C33+B33*1+F33</f>
        <v>48</v>
      </c>
      <c r="D34" s="1">
        <f t="shared" ref="D34:D56" si="46">INDEX($A$60:$A$114,MATCH(C34,$C$60:$C$114,1))</f>
        <v>3</v>
      </c>
      <c r="E34" s="1">
        <v>2</v>
      </c>
      <c r="F34" s="1">
        <f t="shared" si="27"/>
        <v>4</v>
      </c>
      <c r="G34" s="1">
        <f>ROUND(D34*$G$30*文字概率!$H$52,0)</f>
        <v>11</v>
      </c>
      <c r="H34" s="1">
        <f>ROUND($G$30*D34*文字概率!$H$54,0)</f>
        <v>1</v>
      </c>
      <c r="I34" s="1">
        <f>ROUND(D34*$G$30*文字概率!$H$53,0)</f>
        <v>3</v>
      </c>
      <c r="J34" s="1">
        <f t="shared" si="28"/>
        <v>3</v>
      </c>
      <c r="K34" s="1">
        <f t="shared" si="29"/>
        <v>3</v>
      </c>
      <c r="L34" s="1">
        <f t="shared" si="30"/>
        <v>3</v>
      </c>
      <c r="M34" s="1">
        <f t="shared" si="31"/>
        <v>3</v>
      </c>
      <c r="N34" s="1">
        <f t="shared" si="32"/>
        <v>14.625</v>
      </c>
      <c r="O34" s="1">
        <f t="shared" si="33"/>
        <v>21.9375</v>
      </c>
      <c r="P34" s="1">
        <f t="shared" si="34"/>
        <v>5.85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4">
        <f t="shared" si="35"/>
        <v>0</v>
      </c>
      <c r="Y34" s="4">
        <f t="shared" si="36"/>
        <v>0</v>
      </c>
      <c r="Z34" s="4">
        <f t="shared" si="37"/>
        <v>0</v>
      </c>
      <c r="AA34" s="4">
        <f t="shared" si="38"/>
        <v>0</v>
      </c>
      <c r="AB34" s="4">
        <f t="shared" si="39"/>
        <v>0</v>
      </c>
      <c r="AC34" s="1">
        <v>12</v>
      </c>
      <c r="AD34" s="1">
        <f t="shared" si="40"/>
        <v>21.6</v>
      </c>
      <c r="AE34" s="1">
        <v>10</v>
      </c>
      <c r="AF34" s="1">
        <f t="shared" si="41"/>
        <v>42.4125</v>
      </c>
      <c r="AG34" s="1">
        <f t="shared" si="42"/>
        <v>1340.235</v>
      </c>
      <c r="AH34">
        <f t="shared" si="43"/>
        <v>111.68625</v>
      </c>
      <c r="AI34" s="1">
        <v>0.32</v>
      </c>
      <c r="AJ34">
        <f t="shared" si="44"/>
        <v>36</v>
      </c>
    </row>
    <row r="35" spans="1:36">
      <c r="A35" s="1">
        <v>4</v>
      </c>
      <c r="B35" s="1">
        <v>13</v>
      </c>
      <c r="C35" s="1">
        <f t="shared" si="45"/>
        <v>64</v>
      </c>
      <c r="D35" s="1">
        <f t="shared" si="46"/>
        <v>4</v>
      </c>
      <c r="E35" s="1">
        <v>3</v>
      </c>
      <c r="F35" s="1">
        <f t="shared" si="27"/>
        <v>4</v>
      </c>
      <c r="G35" s="1">
        <f>ROUND(D35*$G$30*文字概率!$H$52,0)</f>
        <v>15</v>
      </c>
      <c r="H35" s="1">
        <f>ROUND($G$30*D35*文字概率!$H$54,0)</f>
        <v>1</v>
      </c>
      <c r="I35" s="1">
        <f>ROUND(D35*$G$30*文字概率!$H$53,0)</f>
        <v>4</v>
      </c>
      <c r="J35" s="1">
        <f t="shared" si="28"/>
        <v>4</v>
      </c>
      <c r="K35" s="1">
        <f t="shared" si="29"/>
        <v>4</v>
      </c>
      <c r="L35" s="1">
        <f t="shared" si="30"/>
        <v>4</v>
      </c>
      <c r="M35" s="1">
        <f t="shared" si="31"/>
        <v>4</v>
      </c>
      <c r="N35" s="1">
        <f t="shared" si="32"/>
        <v>19.845</v>
      </c>
      <c r="O35" s="1">
        <f t="shared" si="33"/>
        <v>29.7675</v>
      </c>
      <c r="P35" s="1">
        <f t="shared" si="34"/>
        <v>7.938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4">
        <f t="shared" si="35"/>
        <v>0</v>
      </c>
      <c r="Y35" s="4">
        <f t="shared" si="36"/>
        <v>0</v>
      </c>
      <c r="Z35" s="4">
        <f t="shared" si="37"/>
        <v>0</v>
      </c>
      <c r="AA35" s="4">
        <f t="shared" si="38"/>
        <v>0</v>
      </c>
      <c r="AB35" s="4">
        <f t="shared" si="39"/>
        <v>0</v>
      </c>
      <c r="AC35" s="1">
        <v>13</v>
      </c>
      <c r="AD35" s="1">
        <f t="shared" si="40"/>
        <v>23.4</v>
      </c>
      <c r="AE35" s="1">
        <v>10</v>
      </c>
      <c r="AF35" s="1">
        <f t="shared" si="41"/>
        <v>57.5505</v>
      </c>
      <c r="AG35" s="1">
        <f t="shared" si="42"/>
        <v>1922.1867</v>
      </c>
      <c r="AH35">
        <f t="shared" si="43"/>
        <v>147.860515384615</v>
      </c>
      <c r="AI35" s="1">
        <v>0.35</v>
      </c>
      <c r="AJ35">
        <f t="shared" si="44"/>
        <v>52</v>
      </c>
    </row>
    <row r="36" spans="1:36">
      <c r="A36" s="1">
        <v>5</v>
      </c>
      <c r="B36" s="1">
        <v>15</v>
      </c>
      <c r="C36" s="1">
        <f t="shared" si="45"/>
        <v>81</v>
      </c>
      <c r="D36" s="1">
        <f t="shared" si="46"/>
        <v>5</v>
      </c>
      <c r="E36" s="1">
        <v>3</v>
      </c>
      <c r="F36" s="1">
        <f t="shared" si="27"/>
        <v>5</v>
      </c>
      <c r="G36" s="1">
        <f>ROUND(D36*$G$30*文字概率!$H$52,0)</f>
        <v>19</v>
      </c>
      <c r="H36" s="1">
        <f>ROUND($G$30*D36*文字概率!$H$54,0)</f>
        <v>2</v>
      </c>
      <c r="I36" s="1">
        <f>ROUND(D36*$G$30*文字概率!$H$53,0)</f>
        <v>5</v>
      </c>
      <c r="J36" s="1">
        <f t="shared" si="28"/>
        <v>5</v>
      </c>
      <c r="K36" s="1">
        <f t="shared" si="29"/>
        <v>5</v>
      </c>
      <c r="L36" s="1">
        <f t="shared" si="30"/>
        <v>5</v>
      </c>
      <c r="M36" s="1">
        <f t="shared" si="31"/>
        <v>5</v>
      </c>
      <c r="N36" s="1">
        <f t="shared" si="32"/>
        <v>34.47</v>
      </c>
      <c r="O36" s="1">
        <f t="shared" si="33"/>
        <v>51.705</v>
      </c>
      <c r="P36" s="1">
        <f t="shared" si="34"/>
        <v>13.788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4">
        <f t="shared" si="35"/>
        <v>0</v>
      </c>
      <c r="Y36" s="4">
        <f t="shared" si="36"/>
        <v>0</v>
      </c>
      <c r="Z36" s="4">
        <f t="shared" si="37"/>
        <v>0</v>
      </c>
      <c r="AA36" s="4">
        <f t="shared" si="38"/>
        <v>0</v>
      </c>
      <c r="AB36" s="4">
        <f t="shared" si="39"/>
        <v>0</v>
      </c>
      <c r="AC36" s="1">
        <v>15</v>
      </c>
      <c r="AD36" s="1">
        <f t="shared" si="40"/>
        <v>27</v>
      </c>
      <c r="AE36" s="1">
        <v>10</v>
      </c>
      <c r="AF36" s="1">
        <f t="shared" si="41"/>
        <v>99.963</v>
      </c>
      <c r="AG36" s="1">
        <f t="shared" si="42"/>
        <v>3698.631</v>
      </c>
      <c r="AH36">
        <f t="shared" si="43"/>
        <v>246.5754</v>
      </c>
      <c r="AI36" s="1">
        <v>0.4</v>
      </c>
      <c r="AJ36">
        <f t="shared" si="44"/>
        <v>99</v>
      </c>
    </row>
    <row r="37" spans="1:36">
      <c r="A37" s="1">
        <v>6</v>
      </c>
      <c r="B37" s="1">
        <v>16</v>
      </c>
      <c r="C37" s="1">
        <f t="shared" si="45"/>
        <v>101</v>
      </c>
      <c r="D37" s="1">
        <f t="shared" si="46"/>
        <v>6</v>
      </c>
      <c r="E37" s="1">
        <v>3</v>
      </c>
      <c r="F37" s="1">
        <f t="shared" si="27"/>
        <v>5</v>
      </c>
      <c r="G37" s="1">
        <f>ROUND(D37*$G$30*文字概率!$H$52,0)</f>
        <v>22</v>
      </c>
      <c r="H37" s="1">
        <f>ROUND($G$30*D37*文字概率!$H$54,0)</f>
        <v>2</v>
      </c>
      <c r="I37" s="1">
        <f>ROUND(D37*$G$30*文字概率!$H$53,0)</f>
        <v>6</v>
      </c>
      <c r="J37" s="1">
        <f t="shared" si="28"/>
        <v>6</v>
      </c>
      <c r="K37" s="1">
        <f t="shared" si="29"/>
        <v>6</v>
      </c>
      <c r="L37" s="1">
        <f t="shared" si="30"/>
        <v>6</v>
      </c>
      <c r="M37" s="1">
        <f t="shared" si="31"/>
        <v>6</v>
      </c>
      <c r="N37" s="1">
        <f t="shared" si="32"/>
        <v>29.97</v>
      </c>
      <c r="O37" s="1">
        <f t="shared" si="33"/>
        <v>44.955</v>
      </c>
      <c r="P37" s="1">
        <f t="shared" si="34"/>
        <v>11.988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1">
        <v>0</v>
      </c>
      <c r="X37" s="4">
        <f t="shared" si="35"/>
        <v>18.75</v>
      </c>
      <c r="Y37" s="4">
        <f t="shared" si="36"/>
        <v>0</v>
      </c>
      <c r="Z37" s="4">
        <f t="shared" si="37"/>
        <v>0</v>
      </c>
      <c r="AA37" s="4">
        <f t="shared" si="38"/>
        <v>0</v>
      </c>
      <c r="AB37" s="4">
        <f t="shared" si="39"/>
        <v>0</v>
      </c>
      <c r="AC37" s="1">
        <v>16</v>
      </c>
      <c r="AD37" s="1">
        <f t="shared" si="40"/>
        <v>28.8</v>
      </c>
      <c r="AE37" s="1">
        <v>10</v>
      </c>
      <c r="AF37" s="1">
        <f t="shared" si="41"/>
        <v>105.663</v>
      </c>
      <c r="AG37" s="1">
        <f t="shared" si="42"/>
        <v>4099.7244</v>
      </c>
      <c r="AH37">
        <f t="shared" si="43"/>
        <v>256.232775</v>
      </c>
      <c r="AI37" s="1">
        <v>0.5</v>
      </c>
      <c r="AJ37">
        <f t="shared" si="44"/>
        <v>128</v>
      </c>
    </row>
    <row r="38" spans="1:36">
      <c r="A38" s="1">
        <v>7</v>
      </c>
      <c r="B38" s="1">
        <v>18</v>
      </c>
      <c r="C38" s="1">
        <f t="shared" si="45"/>
        <v>122</v>
      </c>
      <c r="D38" s="1">
        <f t="shared" si="46"/>
        <v>7</v>
      </c>
      <c r="E38" s="1">
        <v>3</v>
      </c>
      <c r="F38" s="1">
        <f t="shared" si="27"/>
        <v>6</v>
      </c>
      <c r="G38" s="1">
        <f>ROUND(D38*$G$30*文字概率!$H$52,0)</f>
        <v>26</v>
      </c>
      <c r="H38" s="1">
        <f>ROUND($G$30*D38*文字概率!$H$54,0)</f>
        <v>2</v>
      </c>
      <c r="I38" s="1">
        <f>ROUND(D38*$G$30*文字概率!$H$53,0)</f>
        <v>7</v>
      </c>
      <c r="J38" s="1">
        <f t="shared" si="28"/>
        <v>7</v>
      </c>
      <c r="K38" s="1">
        <f t="shared" si="29"/>
        <v>7</v>
      </c>
      <c r="L38" s="1">
        <f t="shared" si="30"/>
        <v>7</v>
      </c>
      <c r="M38" s="1">
        <f t="shared" si="31"/>
        <v>7</v>
      </c>
      <c r="N38" s="1">
        <f t="shared" si="32"/>
        <v>34.47</v>
      </c>
      <c r="O38" s="1">
        <f t="shared" si="33"/>
        <v>51.705</v>
      </c>
      <c r="P38" s="1">
        <f t="shared" si="34"/>
        <v>13.788</v>
      </c>
      <c r="S38" s="1">
        <v>1</v>
      </c>
      <c r="T38" s="1">
        <v>0</v>
      </c>
      <c r="U38" s="1">
        <v>0</v>
      </c>
      <c r="V38" s="1">
        <v>0</v>
      </c>
      <c r="W38" s="1">
        <v>0</v>
      </c>
      <c r="X38" s="4">
        <f t="shared" si="35"/>
        <v>18.75</v>
      </c>
      <c r="Y38" s="4">
        <f t="shared" si="36"/>
        <v>0</v>
      </c>
      <c r="Z38" s="4">
        <f t="shared" si="37"/>
        <v>0</v>
      </c>
      <c r="AA38" s="4">
        <f t="shared" si="38"/>
        <v>0</v>
      </c>
      <c r="AB38" s="4">
        <f t="shared" si="39"/>
        <v>0</v>
      </c>
      <c r="AC38" s="1">
        <v>18</v>
      </c>
      <c r="AD38" s="1">
        <f t="shared" si="40"/>
        <v>32.4</v>
      </c>
      <c r="AE38" s="1">
        <v>10</v>
      </c>
      <c r="AF38" s="1">
        <f t="shared" si="41"/>
        <v>118.713</v>
      </c>
      <c r="AG38" s="1">
        <f t="shared" si="42"/>
        <v>5033.4312</v>
      </c>
      <c r="AH38">
        <f t="shared" si="43"/>
        <v>279.635066666667</v>
      </c>
      <c r="AI38" s="1">
        <v>0.6</v>
      </c>
      <c r="AJ38">
        <f t="shared" si="44"/>
        <v>168</v>
      </c>
    </row>
    <row r="39" spans="1:36">
      <c r="A39" s="1">
        <v>8</v>
      </c>
      <c r="B39" s="1">
        <v>19</v>
      </c>
      <c r="C39" s="1">
        <f t="shared" si="45"/>
        <v>146</v>
      </c>
      <c r="D39" s="1">
        <f t="shared" si="46"/>
        <v>8</v>
      </c>
      <c r="E39" s="1">
        <v>3</v>
      </c>
      <c r="F39" s="1">
        <f t="shared" si="27"/>
        <v>6</v>
      </c>
      <c r="G39" s="1">
        <f>ROUND(D39*$G$30*文字概率!$H$52,0)</f>
        <v>30</v>
      </c>
      <c r="H39" s="1">
        <f>ROUND($G$30*D39*文字概率!$H$54,0)</f>
        <v>3</v>
      </c>
      <c r="I39" s="1">
        <f>ROUND(D39*$G$30*文字概率!$H$53,0)</f>
        <v>7</v>
      </c>
      <c r="J39" s="1">
        <f t="shared" si="28"/>
        <v>8</v>
      </c>
      <c r="K39" s="1">
        <f t="shared" si="29"/>
        <v>8</v>
      </c>
      <c r="L39" s="1">
        <f t="shared" si="30"/>
        <v>8</v>
      </c>
      <c r="M39" s="1">
        <f t="shared" si="31"/>
        <v>8</v>
      </c>
      <c r="N39" s="1">
        <f t="shared" si="32"/>
        <v>33.53805</v>
      </c>
      <c r="O39" s="1">
        <f t="shared" si="33"/>
        <v>50.307075</v>
      </c>
      <c r="P39" s="1">
        <f t="shared" si="34"/>
        <v>13.41522</v>
      </c>
      <c r="S39" s="1">
        <v>2</v>
      </c>
      <c r="T39" s="1">
        <v>0</v>
      </c>
      <c r="U39" s="1">
        <v>0</v>
      </c>
      <c r="V39" s="1">
        <v>0</v>
      </c>
      <c r="W39" s="1">
        <v>0</v>
      </c>
      <c r="X39" s="4">
        <f t="shared" si="35"/>
        <v>36.5625</v>
      </c>
      <c r="Y39" s="4">
        <f t="shared" si="36"/>
        <v>0</v>
      </c>
      <c r="Z39" s="4">
        <f t="shared" si="37"/>
        <v>0</v>
      </c>
      <c r="AA39" s="4">
        <f t="shared" si="38"/>
        <v>0</v>
      </c>
      <c r="AB39" s="4">
        <f t="shared" si="39"/>
        <v>0</v>
      </c>
      <c r="AC39" s="1">
        <v>19</v>
      </c>
      <c r="AD39" s="1">
        <f t="shared" si="40"/>
        <v>34.2</v>
      </c>
      <c r="AE39" s="1">
        <v>10</v>
      </c>
      <c r="AF39" s="1">
        <f t="shared" si="41"/>
        <v>133.822845</v>
      </c>
      <c r="AG39" s="1">
        <f t="shared" si="42"/>
        <v>5914.969749</v>
      </c>
      <c r="AH39">
        <f t="shared" si="43"/>
        <v>311.314197315789</v>
      </c>
      <c r="AI39" s="1">
        <v>0.7</v>
      </c>
      <c r="AJ39">
        <f t="shared" si="44"/>
        <v>218</v>
      </c>
    </row>
    <row r="40" spans="1:36">
      <c r="A40" s="1">
        <v>9</v>
      </c>
      <c r="B40" s="1">
        <v>21</v>
      </c>
      <c r="C40" s="1">
        <f t="shared" si="45"/>
        <v>171</v>
      </c>
      <c r="D40" s="1">
        <f t="shared" si="46"/>
        <v>9</v>
      </c>
      <c r="E40" s="1">
        <v>4</v>
      </c>
      <c r="F40" s="1">
        <f t="shared" si="27"/>
        <v>7</v>
      </c>
      <c r="G40" s="1">
        <f>ROUND(D40*$G$30*文字概率!$H$52,0)</f>
        <v>34</v>
      </c>
      <c r="H40" s="1">
        <f>ROUND($G$30*D40*文字概率!$H$54,0)</f>
        <v>3</v>
      </c>
      <c r="I40" s="1">
        <f>ROUND(D40*$G$30*文字概率!$H$53,0)</f>
        <v>8</v>
      </c>
      <c r="J40" s="1">
        <f t="shared" si="28"/>
        <v>9</v>
      </c>
      <c r="K40" s="1">
        <f t="shared" si="29"/>
        <v>9</v>
      </c>
      <c r="L40" s="1">
        <f t="shared" si="30"/>
        <v>9</v>
      </c>
      <c r="M40" s="1">
        <f t="shared" si="31"/>
        <v>9</v>
      </c>
      <c r="N40" s="1">
        <f t="shared" si="32"/>
        <v>38.03805</v>
      </c>
      <c r="O40" s="1">
        <f t="shared" si="33"/>
        <v>57.057075</v>
      </c>
      <c r="P40" s="1">
        <f t="shared" si="34"/>
        <v>15.21522</v>
      </c>
      <c r="S40" s="1">
        <v>2</v>
      </c>
      <c r="T40" s="1">
        <v>0</v>
      </c>
      <c r="U40" s="1">
        <v>0</v>
      </c>
      <c r="V40" s="1">
        <v>0</v>
      </c>
      <c r="W40" s="1">
        <v>0</v>
      </c>
      <c r="X40" s="4">
        <f t="shared" si="35"/>
        <v>36.5625</v>
      </c>
      <c r="Y40" s="4">
        <f t="shared" si="36"/>
        <v>0</v>
      </c>
      <c r="Z40" s="4">
        <f t="shared" si="37"/>
        <v>0</v>
      </c>
      <c r="AA40" s="4">
        <f t="shared" si="38"/>
        <v>0</v>
      </c>
      <c r="AB40" s="4">
        <f t="shared" si="39"/>
        <v>0</v>
      </c>
      <c r="AC40" s="1">
        <v>21</v>
      </c>
      <c r="AD40" s="1">
        <f t="shared" si="40"/>
        <v>37.8</v>
      </c>
      <c r="AE40" s="1">
        <v>10</v>
      </c>
      <c r="AF40" s="1">
        <f t="shared" si="41"/>
        <v>146.872845</v>
      </c>
      <c r="AG40" s="1">
        <f t="shared" si="42"/>
        <v>7020.521991</v>
      </c>
      <c r="AH40">
        <f t="shared" si="43"/>
        <v>334.310571</v>
      </c>
      <c r="AI40" s="1">
        <v>0.8</v>
      </c>
      <c r="AJ40">
        <f t="shared" si="44"/>
        <v>267</v>
      </c>
    </row>
    <row r="41" spans="1:36">
      <c r="A41" s="1">
        <v>10</v>
      </c>
      <c r="B41" s="1">
        <v>24</v>
      </c>
      <c r="C41" s="1">
        <f t="shared" si="45"/>
        <v>199</v>
      </c>
      <c r="D41" s="1">
        <f t="shared" si="46"/>
        <v>10</v>
      </c>
      <c r="E41" s="1">
        <v>4</v>
      </c>
      <c r="F41" s="1">
        <f t="shared" si="27"/>
        <v>8</v>
      </c>
      <c r="G41" s="1">
        <f>ROUND(D41*$G$30*文字概率!$H$52,0)</f>
        <v>37</v>
      </c>
      <c r="H41" s="1">
        <f>ROUND($G$30*D41*文字概率!$H$54,0)</f>
        <v>3</v>
      </c>
      <c r="I41" s="1">
        <f>ROUND(D41*$G$30*文字概率!$H$53,0)</f>
        <v>9</v>
      </c>
      <c r="J41" s="1">
        <f t="shared" si="28"/>
        <v>9</v>
      </c>
      <c r="K41" s="1">
        <f t="shared" si="29"/>
        <v>9</v>
      </c>
      <c r="L41" s="1">
        <f t="shared" si="30"/>
        <v>9</v>
      </c>
      <c r="M41" s="1">
        <f t="shared" si="31"/>
        <v>9</v>
      </c>
      <c r="N41" s="1">
        <f t="shared" si="32"/>
        <v>38.03805</v>
      </c>
      <c r="O41" s="1">
        <f t="shared" si="33"/>
        <v>57.057075</v>
      </c>
      <c r="P41" s="1">
        <f t="shared" si="34"/>
        <v>15.21522</v>
      </c>
      <c r="R41" s="1">
        <v>2</v>
      </c>
      <c r="S41" s="1">
        <v>2</v>
      </c>
      <c r="T41" s="1">
        <v>1</v>
      </c>
      <c r="U41" s="1">
        <v>0</v>
      </c>
      <c r="V41" s="1">
        <v>0</v>
      </c>
      <c r="W41" s="1">
        <v>0</v>
      </c>
      <c r="X41" s="4">
        <f t="shared" si="35"/>
        <v>36.5625</v>
      </c>
      <c r="Y41" s="4">
        <f t="shared" si="36"/>
        <v>48</v>
      </c>
      <c r="Z41" s="4">
        <f t="shared" si="37"/>
        <v>0</v>
      </c>
      <c r="AA41" s="4">
        <f t="shared" si="38"/>
        <v>0</v>
      </c>
      <c r="AB41" s="4">
        <f t="shared" si="39"/>
        <v>0</v>
      </c>
      <c r="AC41" s="1">
        <v>24</v>
      </c>
      <c r="AD41" s="1">
        <f t="shared" si="40"/>
        <v>43.2</v>
      </c>
      <c r="AE41" s="1">
        <v>10</v>
      </c>
      <c r="AF41" s="1">
        <f t="shared" si="41"/>
        <v>194.872845</v>
      </c>
      <c r="AG41" s="1">
        <f t="shared" si="42"/>
        <v>10367.235354</v>
      </c>
      <c r="AH41">
        <f t="shared" si="43"/>
        <v>431.96813975</v>
      </c>
      <c r="AI41" s="1">
        <v>0.9</v>
      </c>
      <c r="AJ41">
        <f t="shared" si="44"/>
        <v>389</v>
      </c>
    </row>
    <row r="42" s="1" customFormat="1" spans="1:36">
      <c r="A42" s="1">
        <v>11</v>
      </c>
      <c r="B42" s="1">
        <v>26</v>
      </c>
      <c r="C42" s="1">
        <f t="shared" si="45"/>
        <v>231</v>
      </c>
      <c r="D42" s="1">
        <f t="shared" si="46"/>
        <v>11</v>
      </c>
      <c r="E42" s="1">
        <v>4</v>
      </c>
      <c r="F42" s="1">
        <f t="shared" si="27"/>
        <v>9</v>
      </c>
      <c r="G42" s="1">
        <f>ROUND(D42*$G$30*文字概率!$H$52,0)</f>
        <v>41</v>
      </c>
      <c r="H42" s="1">
        <f>ROUND($G$30*D42*文字概率!$H$54,0)</f>
        <v>4</v>
      </c>
      <c r="I42" s="1">
        <f>ROUND(D42*$G$30*文字概率!$H$53,0)</f>
        <v>10</v>
      </c>
      <c r="J42" s="1">
        <f t="shared" si="28"/>
        <v>10</v>
      </c>
      <c r="K42" s="1">
        <f t="shared" si="29"/>
        <v>10</v>
      </c>
      <c r="L42" s="1">
        <f t="shared" si="30"/>
        <v>10</v>
      </c>
      <c r="M42" s="1">
        <f t="shared" si="31"/>
        <v>10</v>
      </c>
      <c r="N42" s="1">
        <f t="shared" si="32"/>
        <v>43.66305</v>
      </c>
      <c r="O42" s="1">
        <f t="shared" si="33"/>
        <v>65.494575</v>
      </c>
      <c r="P42" s="1">
        <f t="shared" si="34"/>
        <v>17.46522</v>
      </c>
      <c r="S42" s="1">
        <v>3</v>
      </c>
      <c r="T42" s="1">
        <v>1</v>
      </c>
      <c r="U42" s="1">
        <v>0</v>
      </c>
      <c r="V42" s="1">
        <v>0</v>
      </c>
      <c r="W42" s="1">
        <v>0</v>
      </c>
      <c r="X42" s="4">
        <f t="shared" si="35"/>
        <v>61.425</v>
      </c>
      <c r="Y42" s="4">
        <f t="shared" si="36"/>
        <v>48</v>
      </c>
      <c r="Z42" s="4">
        <f t="shared" si="37"/>
        <v>0</v>
      </c>
      <c r="AA42" s="4">
        <f t="shared" si="38"/>
        <v>0</v>
      </c>
      <c r="AB42" s="4">
        <f t="shared" si="39"/>
        <v>0</v>
      </c>
      <c r="AC42" s="1">
        <v>26</v>
      </c>
      <c r="AD42" s="1">
        <f t="shared" si="40"/>
        <v>46.8</v>
      </c>
      <c r="AE42" s="1">
        <v>10</v>
      </c>
      <c r="AF42" s="1">
        <f t="shared" si="41"/>
        <v>236.047845</v>
      </c>
      <c r="AG42" s="1">
        <f t="shared" si="42"/>
        <v>13407.517596</v>
      </c>
      <c r="AH42">
        <f t="shared" si="43"/>
        <v>515.673753692308</v>
      </c>
      <c r="AI42" s="1">
        <v>1</v>
      </c>
      <c r="AJ42">
        <f t="shared" si="44"/>
        <v>516</v>
      </c>
    </row>
    <row r="43" spans="1:36">
      <c r="A43" s="1">
        <v>12</v>
      </c>
      <c r="B43" s="1">
        <v>29</v>
      </c>
      <c r="C43" s="1">
        <f t="shared" si="45"/>
        <v>266</v>
      </c>
      <c r="D43" s="1">
        <f t="shared" si="46"/>
        <v>12</v>
      </c>
      <c r="E43" s="1">
        <v>4</v>
      </c>
      <c r="F43" s="1">
        <f t="shared" si="27"/>
        <v>10</v>
      </c>
      <c r="G43" s="1">
        <f>ROUND(D43*$G$30*文字概率!$H$52,0)</f>
        <v>45</v>
      </c>
      <c r="H43" s="1">
        <f>ROUND($G$30*D43*文字概率!$H$54,0)</f>
        <v>4</v>
      </c>
      <c r="I43" s="1">
        <f>ROUND(D43*$G$30*文字概率!$H$53,0)</f>
        <v>11</v>
      </c>
      <c r="J43" s="1">
        <f t="shared" si="28"/>
        <v>11</v>
      </c>
      <c r="K43" s="1">
        <f t="shared" si="29"/>
        <v>11</v>
      </c>
      <c r="L43" s="1">
        <f t="shared" si="30"/>
        <v>11</v>
      </c>
      <c r="M43" s="1">
        <f t="shared" si="31"/>
        <v>11</v>
      </c>
      <c r="N43" s="1">
        <f t="shared" si="32"/>
        <v>48.16305</v>
      </c>
      <c r="O43" s="1">
        <f t="shared" si="33"/>
        <v>72.244575</v>
      </c>
      <c r="P43" s="1">
        <f t="shared" si="34"/>
        <v>19.26522</v>
      </c>
      <c r="S43" s="1">
        <v>3</v>
      </c>
      <c r="T43" s="1">
        <v>2</v>
      </c>
      <c r="U43" s="1">
        <v>0</v>
      </c>
      <c r="V43" s="1">
        <v>0</v>
      </c>
      <c r="W43" s="1">
        <v>0</v>
      </c>
      <c r="X43" s="4">
        <f t="shared" si="35"/>
        <v>61.425</v>
      </c>
      <c r="Y43" s="4">
        <f t="shared" si="36"/>
        <v>93.6</v>
      </c>
      <c r="Z43" s="4">
        <f t="shared" si="37"/>
        <v>0</v>
      </c>
      <c r="AA43" s="4">
        <f t="shared" si="38"/>
        <v>0</v>
      </c>
      <c r="AB43" s="4">
        <f t="shared" si="39"/>
        <v>0</v>
      </c>
      <c r="AC43" s="1">
        <v>29</v>
      </c>
      <c r="AD43" s="1">
        <f t="shared" si="40"/>
        <v>52.2</v>
      </c>
      <c r="AE43" s="1">
        <v>10</v>
      </c>
      <c r="AF43" s="1">
        <f t="shared" si="41"/>
        <v>294.697845</v>
      </c>
      <c r="AG43" s="1">
        <f t="shared" si="42"/>
        <v>18330.205959</v>
      </c>
      <c r="AH43">
        <f t="shared" si="43"/>
        <v>632.076067551724</v>
      </c>
      <c r="AI43" s="1">
        <v>1.2</v>
      </c>
      <c r="AJ43">
        <f t="shared" si="44"/>
        <v>758</v>
      </c>
    </row>
    <row r="44" spans="1:36">
      <c r="A44" s="1">
        <v>13</v>
      </c>
      <c r="B44" s="1">
        <v>30</v>
      </c>
      <c r="C44" s="1">
        <f t="shared" si="45"/>
        <v>305</v>
      </c>
      <c r="D44" s="1">
        <f t="shared" si="46"/>
        <v>13</v>
      </c>
      <c r="E44" s="1">
        <v>4</v>
      </c>
      <c r="F44" s="1">
        <f t="shared" si="27"/>
        <v>10</v>
      </c>
      <c r="G44" s="1">
        <f>ROUND(D44*$G$30*文字概率!$H$52,0)</f>
        <v>49</v>
      </c>
      <c r="H44" s="1">
        <f>ROUND($G$30*D44*文字概率!$H$54,0)</f>
        <v>4</v>
      </c>
      <c r="I44" s="1">
        <f>ROUND(D44*$G$30*文字概率!$H$53,0)</f>
        <v>12</v>
      </c>
      <c r="J44" s="1">
        <f t="shared" si="28"/>
        <v>12</v>
      </c>
      <c r="K44" s="1">
        <f t="shared" si="29"/>
        <v>12</v>
      </c>
      <c r="L44" s="1">
        <f t="shared" si="30"/>
        <v>12</v>
      </c>
      <c r="M44" s="1">
        <f t="shared" si="31"/>
        <v>12</v>
      </c>
      <c r="N44" s="1">
        <f t="shared" si="32"/>
        <v>53.38305</v>
      </c>
      <c r="O44" s="1">
        <f t="shared" si="33"/>
        <v>80.074575</v>
      </c>
      <c r="P44" s="1">
        <f t="shared" si="34"/>
        <v>21.35322</v>
      </c>
      <c r="S44" s="1">
        <v>3</v>
      </c>
      <c r="T44" s="1">
        <v>2</v>
      </c>
      <c r="U44" s="1">
        <v>0</v>
      </c>
      <c r="V44" s="1">
        <v>0</v>
      </c>
      <c r="W44" s="1">
        <v>0</v>
      </c>
      <c r="X44" s="4">
        <f t="shared" si="35"/>
        <v>61.425</v>
      </c>
      <c r="Y44" s="4">
        <f t="shared" si="36"/>
        <v>93.6</v>
      </c>
      <c r="Z44" s="4">
        <f t="shared" si="37"/>
        <v>0</v>
      </c>
      <c r="AA44" s="4">
        <f t="shared" si="38"/>
        <v>0</v>
      </c>
      <c r="AB44" s="4">
        <f t="shared" si="39"/>
        <v>0</v>
      </c>
      <c r="AC44" s="1">
        <v>30</v>
      </c>
      <c r="AD44" s="1">
        <f t="shared" si="40"/>
        <v>54</v>
      </c>
      <c r="AE44" s="1">
        <v>10</v>
      </c>
      <c r="AF44" s="1">
        <f t="shared" si="41"/>
        <v>309.835845</v>
      </c>
      <c r="AG44" s="1">
        <f t="shared" si="42"/>
        <v>19829.49408</v>
      </c>
      <c r="AH44">
        <f t="shared" si="43"/>
        <v>660.983136</v>
      </c>
      <c r="AI44" s="1">
        <v>1.4</v>
      </c>
      <c r="AJ44">
        <f t="shared" si="44"/>
        <v>925</v>
      </c>
    </row>
    <row r="45" spans="1:36">
      <c r="A45" s="1">
        <v>14</v>
      </c>
      <c r="B45" s="1">
        <v>35</v>
      </c>
      <c r="C45" s="1">
        <f t="shared" si="45"/>
        <v>345</v>
      </c>
      <c r="D45" s="1">
        <f t="shared" si="46"/>
        <v>14</v>
      </c>
      <c r="E45" s="1">
        <v>4</v>
      </c>
      <c r="F45" s="1">
        <f t="shared" si="27"/>
        <v>12</v>
      </c>
      <c r="G45" s="1">
        <f>ROUND(D45*$G$30*文字概率!$H$52,0)</f>
        <v>52</v>
      </c>
      <c r="H45" s="1">
        <f>ROUND($G$30*D45*文字概率!$H$54,0)</f>
        <v>4</v>
      </c>
      <c r="I45" s="1">
        <f>ROUND(D45*$G$30*文字概率!$H$53,0)</f>
        <v>13</v>
      </c>
      <c r="J45" s="1">
        <f t="shared" si="28"/>
        <v>13</v>
      </c>
      <c r="K45" s="1">
        <f t="shared" si="29"/>
        <v>13</v>
      </c>
      <c r="L45" s="1">
        <f t="shared" si="30"/>
        <v>13</v>
      </c>
      <c r="M45" s="1">
        <f t="shared" si="31"/>
        <v>13</v>
      </c>
      <c r="N45" s="1">
        <f t="shared" si="32"/>
        <v>57.88305</v>
      </c>
      <c r="O45" s="1">
        <f t="shared" si="33"/>
        <v>86.824575</v>
      </c>
      <c r="P45" s="1">
        <f t="shared" si="34"/>
        <v>23.15322</v>
      </c>
      <c r="S45" s="1">
        <v>3</v>
      </c>
      <c r="T45" s="1">
        <v>2</v>
      </c>
      <c r="U45" s="1">
        <v>0</v>
      </c>
      <c r="V45" s="1">
        <v>0</v>
      </c>
      <c r="W45" s="1">
        <v>0</v>
      </c>
      <c r="X45" s="4">
        <f t="shared" si="35"/>
        <v>61.425</v>
      </c>
      <c r="Y45" s="4">
        <f t="shared" si="36"/>
        <v>93.6</v>
      </c>
      <c r="Z45" s="4">
        <f t="shared" si="37"/>
        <v>0</v>
      </c>
      <c r="AA45" s="4">
        <f t="shared" si="38"/>
        <v>0</v>
      </c>
      <c r="AB45" s="4">
        <f t="shared" si="39"/>
        <v>0</v>
      </c>
      <c r="AC45" s="1">
        <v>35</v>
      </c>
      <c r="AD45" s="1">
        <f t="shared" si="40"/>
        <v>63</v>
      </c>
      <c r="AE45" s="1">
        <v>10</v>
      </c>
      <c r="AF45" s="1">
        <f t="shared" si="41"/>
        <v>322.885845</v>
      </c>
      <c r="AG45" s="1">
        <f t="shared" si="42"/>
        <v>23570.666685</v>
      </c>
      <c r="AH45">
        <f t="shared" si="43"/>
        <v>673.447619571429</v>
      </c>
      <c r="AI45" s="1">
        <v>1.6</v>
      </c>
      <c r="AJ45">
        <f t="shared" si="44"/>
        <v>1078</v>
      </c>
    </row>
    <row r="46" spans="1:36">
      <c r="A46" s="1">
        <v>15</v>
      </c>
      <c r="B46" s="1">
        <v>38</v>
      </c>
      <c r="C46" s="1">
        <f t="shared" si="45"/>
        <v>392</v>
      </c>
      <c r="D46" s="1">
        <f t="shared" si="46"/>
        <v>15</v>
      </c>
      <c r="E46" s="1">
        <v>4</v>
      </c>
      <c r="F46" s="1">
        <f t="shared" si="27"/>
        <v>13</v>
      </c>
      <c r="G46" s="1">
        <f>ROUND(D46*$G$30*文字概率!$H$52,0)</f>
        <v>56</v>
      </c>
      <c r="H46" s="1">
        <f>ROUND($G$30*D46*文字概率!$H$54,0)</f>
        <v>5</v>
      </c>
      <c r="I46" s="1">
        <f>ROUND(D46*$G$30*文字概率!$H$53,0)</f>
        <v>14</v>
      </c>
      <c r="J46" s="1">
        <f t="shared" si="28"/>
        <v>14</v>
      </c>
      <c r="K46" s="1">
        <f t="shared" si="29"/>
        <v>14</v>
      </c>
      <c r="L46" s="1">
        <f t="shared" si="30"/>
        <v>14</v>
      </c>
      <c r="M46" s="1">
        <f t="shared" si="31"/>
        <v>14</v>
      </c>
      <c r="N46" s="1">
        <f t="shared" si="32"/>
        <v>63.50805</v>
      </c>
      <c r="O46" s="1">
        <f t="shared" si="33"/>
        <v>95.262075</v>
      </c>
      <c r="P46" s="1">
        <f t="shared" si="34"/>
        <v>25.40322</v>
      </c>
      <c r="R46" s="1">
        <v>3</v>
      </c>
      <c r="S46" s="1">
        <v>4</v>
      </c>
      <c r="T46" s="1">
        <v>3</v>
      </c>
      <c r="U46" s="1">
        <v>1</v>
      </c>
      <c r="V46" s="1">
        <v>0</v>
      </c>
      <c r="W46" s="1">
        <v>0</v>
      </c>
      <c r="X46" s="4">
        <f t="shared" si="35"/>
        <v>91.830375</v>
      </c>
      <c r="Y46" s="4">
        <f t="shared" si="36"/>
        <v>157.248</v>
      </c>
      <c r="Z46" s="4">
        <f t="shared" si="37"/>
        <v>48</v>
      </c>
      <c r="AA46" s="4">
        <f t="shared" si="38"/>
        <v>0</v>
      </c>
      <c r="AB46" s="4">
        <f t="shared" si="39"/>
        <v>0</v>
      </c>
      <c r="AC46" s="1">
        <v>38</v>
      </c>
      <c r="AD46" s="1">
        <f t="shared" si="40"/>
        <v>68.4</v>
      </c>
      <c r="AE46" s="1">
        <v>10</v>
      </c>
      <c r="AF46" s="1">
        <f t="shared" si="41"/>
        <v>481.25172</v>
      </c>
      <c r="AG46" s="1">
        <f t="shared" si="42"/>
        <v>37730.134848</v>
      </c>
      <c r="AH46">
        <f t="shared" si="43"/>
        <v>992.898285473684</v>
      </c>
      <c r="AI46" s="1">
        <v>1.8</v>
      </c>
      <c r="AJ46">
        <f t="shared" si="44"/>
        <v>1787</v>
      </c>
    </row>
    <row r="47" spans="1:36">
      <c r="A47" s="1">
        <v>16</v>
      </c>
      <c r="B47" s="1">
        <v>42</v>
      </c>
      <c r="C47" s="1">
        <f t="shared" si="45"/>
        <v>443</v>
      </c>
      <c r="D47" s="1">
        <f t="shared" si="46"/>
        <v>17</v>
      </c>
      <c r="E47" s="1">
        <v>4</v>
      </c>
      <c r="F47" s="1">
        <f t="shared" si="27"/>
        <v>14</v>
      </c>
      <c r="G47" s="1">
        <f>ROUND(D47*$G$30*文字概率!$H$52,0)</f>
        <v>64</v>
      </c>
      <c r="H47" s="1">
        <f>ROUND($G$30*D47*文字概率!$H$54,0)</f>
        <v>5</v>
      </c>
      <c r="I47" s="1">
        <f>ROUND(D47*$G$30*文字概率!$H$53,0)</f>
        <v>16</v>
      </c>
      <c r="J47" s="1">
        <f t="shared" si="28"/>
        <v>16</v>
      </c>
      <c r="K47" s="1">
        <f t="shared" si="29"/>
        <v>16</v>
      </c>
      <c r="L47" s="1">
        <f t="shared" si="30"/>
        <v>16</v>
      </c>
      <c r="M47" s="1">
        <f t="shared" si="31"/>
        <v>16</v>
      </c>
      <c r="N47" s="1">
        <f t="shared" si="32"/>
        <v>48.294792</v>
      </c>
      <c r="O47" s="1">
        <f t="shared" si="33"/>
        <v>72.442188</v>
      </c>
      <c r="P47" s="1">
        <f t="shared" si="34"/>
        <v>19.3179168</v>
      </c>
      <c r="S47" s="1">
        <v>4</v>
      </c>
      <c r="T47" s="1">
        <v>3</v>
      </c>
      <c r="U47" s="1">
        <v>1</v>
      </c>
      <c r="V47" s="1">
        <v>0</v>
      </c>
      <c r="W47" s="1">
        <v>0</v>
      </c>
      <c r="X47" s="4">
        <f t="shared" si="35"/>
        <v>91.830375</v>
      </c>
      <c r="Y47" s="4">
        <f t="shared" si="36"/>
        <v>157.248</v>
      </c>
      <c r="Z47" s="4">
        <f t="shared" si="37"/>
        <v>48</v>
      </c>
      <c r="AA47" s="4">
        <f t="shared" si="38"/>
        <v>0</v>
      </c>
      <c r="AB47" s="4">
        <f t="shared" si="39"/>
        <v>0</v>
      </c>
      <c r="AC47" s="1">
        <v>42</v>
      </c>
      <c r="AD47" s="1">
        <f t="shared" si="40"/>
        <v>75.6</v>
      </c>
      <c r="AE47" s="1">
        <v>10</v>
      </c>
      <c r="AF47" s="1">
        <f t="shared" si="41"/>
        <v>437.1332718</v>
      </c>
      <c r="AG47" s="1">
        <f t="shared" si="42"/>
        <v>37418.60806608</v>
      </c>
      <c r="AH47">
        <f t="shared" si="43"/>
        <v>890.919239668571</v>
      </c>
      <c r="AI47" s="1">
        <v>2</v>
      </c>
      <c r="AJ47">
        <f t="shared" si="44"/>
        <v>1782</v>
      </c>
    </row>
    <row r="48" spans="1:36">
      <c r="A48" s="1">
        <v>17</v>
      </c>
      <c r="B48" s="1">
        <v>45</v>
      </c>
      <c r="C48" s="1">
        <f t="shared" si="45"/>
        <v>499</v>
      </c>
      <c r="D48" s="1">
        <f t="shared" si="46"/>
        <v>18</v>
      </c>
      <c r="E48" s="1">
        <v>4</v>
      </c>
      <c r="F48" s="1">
        <f t="shared" si="27"/>
        <v>15</v>
      </c>
      <c r="G48" s="1">
        <f>ROUND(D48*$G$30*文字概率!$H$52,0)</f>
        <v>67</v>
      </c>
      <c r="H48" s="1">
        <f>ROUND($G$30*D48*文字概率!$H$54,0)</f>
        <v>6</v>
      </c>
      <c r="I48" s="1">
        <v>16</v>
      </c>
      <c r="J48" s="1">
        <v>16</v>
      </c>
      <c r="K48" s="1">
        <v>16</v>
      </c>
      <c r="L48" s="1">
        <v>16</v>
      </c>
      <c r="M48" s="1">
        <v>16</v>
      </c>
      <c r="N48" s="1">
        <f t="shared" si="32"/>
        <v>48.294792</v>
      </c>
      <c r="O48" s="1">
        <f t="shared" si="33"/>
        <v>72.442188</v>
      </c>
      <c r="P48" s="1">
        <f t="shared" si="34"/>
        <v>19.3179168</v>
      </c>
      <c r="S48" s="1">
        <v>4</v>
      </c>
      <c r="T48" s="1">
        <v>3</v>
      </c>
      <c r="U48" s="1">
        <v>2</v>
      </c>
      <c r="V48" s="1">
        <v>0</v>
      </c>
      <c r="W48" s="1">
        <v>0</v>
      </c>
      <c r="X48" s="4">
        <f t="shared" si="35"/>
        <v>91.830375</v>
      </c>
      <c r="Y48" s="4">
        <f t="shared" si="36"/>
        <v>157.248</v>
      </c>
      <c r="Z48" s="4">
        <f t="shared" si="37"/>
        <v>93.6</v>
      </c>
      <c r="AA48" s="4">
        <f t="shared" si="38"/>
        <v>0</v>
      </c>
      <c r="AB48" s="4">
        <f t="shared" si="39"/>
        <v>0</v>
      </c>
      <c r="AC48" s="1">
        <v>45</v>
      </c>
      <c r="AD48" s="1">
        <f t="shared" si="40"/>
        <v>81</v>
      </c>
      <c r="AE48" s="1">
        <v>10</v>
      </c>
      <c r="AF48" s="1">
        <f t="shared" si="41"/>
        <v>482.7332718</v>
      </c>
      <c r="AG48" s="1">
        <f t="shared" si="42"/>
        <v>43928.7277338</v>
      </c>
      <c r="AH48">
        <f t="shared" si="43"/>
        <v>976.19394964</v>
      </c>
      <c r="AI48" s="1">
        <v>2.3</v>
      </c>
      <c r="AJ48">
        <f t="shared" si="44"/>
        <v>2245</v>
      </c>
    </row>
    <row r="49" spans="1:36">
      <c r="A49" s="1">
        <v>18</v>
      </c>
      <c r="B49" s="1">
        <v>50</v>
      </c>
      <c r="C49" s="1">
        <f t="shared" si="45"/>
        <v>559</v>
      </c>
      <c r="D49" s="1">
        <f t="shared" si="46"/>
        <v>19</v>
      </c>
      <c r="E49" s="1">
        <v>5</v>
      </c>
      <c r="F49" s="1">
        <f t="shared" si="27"/>
        <v>17</v>
      </c>
      <c r="G49" s="1">
        <f>ROUND(D49*$G$30*文字概率!$H$52,0)</f>
        <v>71</v>
      </c>
      <c r="H49" s="1">
        <f>ROUND($G$30*D49*文字概率!$H$54,0)</f>
        <v>6</v>
      </c>
      <c r="I49" s="1">
        <v>16</v>
      </c>
      <c r="J49" s="1">
        <v>16</v>
      </c>
      <c r="K49" s="1">
        <v>16</v>
      </c>
      <c r="L49" s="1">
        <v>16</v>
      </c>
      <c r="M49" s="1">
        <v>16</v>
      </c>
      <c r="N49" s="1">
        <f t="shared" si="32"/>
        <v>48.294792</v>
      </c>
      <c r="O49" s="1">
        <f t="shared" si="33"/>
        <v>72.442188</v>
      </c>
      <c r="P49" s="1">
        <f t="shared" si="34"/>
        <v>19.3179168</v>
      </c>
      <c r="R49" s="1">
        <v>4</v>
      </c>
      <c r="S49" s="1">
        <v>4</v>
      </c>
      <c r="T49" s="1">
        <v>4</v>
      </c>
      <c r="U49" s="1">
        <v>2</v>
      </c>
      <c r="V49" s="1">
        <v>1</v>
      </c>
      <c r="W49" s="1">
        <v>0</v>
      </c>
      <c r="X49" s="4">
        <f t="shared" si="35"/>
        <v>91.830375</v>
      </c>
      <c r="Y49" s="4">
        <f t="shared" si="36"/>
        <v>235.08576</v>
      </c>
      <c r="Z49" s="4">
        <f t="shared" si="37"/>
        <v>93.6</v>
      </c>
      <c r="AA49" s="4">
        <f t="shared" si="38"/>
        <v>48</v>
      </c>
      <c r="AB49" s="4">
        <f t="shared" si="39"/>
        <v>0</v>
      </c>
      <c r="AC49" s="1">
        <v>50</v>
      </c>
      <c r="AD49" s="1">
        <f t="shared" si="40"/>
        <v>90</v>
      </c>
      <c r="AE49" s="1">
        <v>10</v>
      </c>
      <c r="AF49" s="1">
        <f t="shared" si="41"/>
        <v>608.5710318</v>
      </c>
      <c r="AG49" s="1">
        <f t="shared" si="42"/>
        <v>60857.10318</v>
      </c>
      <c r="AH49">
        <f t="shared" si="43"/>
        <v>1217.1420636</v>
      </c>
      <c r="AI49" s="1">
        <v>2.6</v>
      </c>
      <c r="AJ49">
        <f t="shared" si="44"/>
        <v>3165</v>
      </c>
    </row>
    <row r="50" spans="1:36">
      <c r="A50" s="1">
        <v>19</v>
      </c>
      <c r="B50" s="1">
        <v>50</v>
      </c>
      <c r="C50" s="1">
        <f t="shared" si="45"/>
        <v>626</v>
      </c>
      <c r="D50" s="1">
        <f t="shared" si="46"/>
        <v>20</v>
      </c>
      <c r="E50" s="1">
        <v>5</v>
      </c>
      <c r="F50" s="1">
        <f t="shared" si="27"/>
        <v>17</v>
      </c>
      <c r="G50" s="1">
        <f>ROUND(D50*$G$30*文字概率!$H$52,0)</f>
        <v>75</v>
      </c>
      <c r="H50" s="1">
        <f>ROUND($G$30*D50*文字概率!$H$54,0)</f>
        <v>6</v>
      </c>
      <c r="I50" s="1">
        <v>16</v>
      </c>
      <c r="J50" s="1">
        <v>16</v>
      </c>
      <c r="K50" s="1">
        <v>16</v>
      </c>
      <c r="L50" s="1">
        <v>16</v>
      </c>
      <c r="M50" s="1">
        <v>16</v>
      </c>
      <c r="N50" s="1">
        <f t="shared" si="32"/>
        <v>48.294792</v>
      </c>
      <c r="O50" s="1">
        <f t="shared" si="33"/>
        <v>72.442188</v>
      </c>
      <c r="P50" s="1">
        <f t="shared" si="34"/>
        <v>19.3179168</v>
      </c>
      <c r="S50" s="1">
        <v>5</v>
      </c>
      <c r="T50" s="1">
        <v>4</v>
      </c>
      <c r="U50" s="1">
        <v>2</v>
      </c>
      <c r="V50" s="1">
        <v>2</v>
      </c>
      <c r="W50" s="1">
        <v>0</v>
      </c>
      <c r="X50" s="4">
        <f t="shared" si="35"/>
        <v>121.216095</v>
      </c>
      <c r="Y50" s="4">
        <f t="shared" si="36"/>
        <v>235.08576</v>
      </c>
      <c r="Z50" s="4">
        <f t="shared" si="37"/>
        <v>93.6</v>
      </c>
      <c r="AA50" s="4">
        <f t="shared" si="38"/>
        <v>93.6</v>
      </c>
      <c r="AB50" s="4">
        <f t="shared" si="39"/>
        <v>0</v>
      </c>
      <c r="AC50" s="1">
        <v>50</v>
      </c>
      <c r="AD50" s="1">
        <f t="shared" si="40"/>
        <v>90</v>
      </c>
      <c r="AE50" s="1">
        <v>10</v>
      </c>
      <c r="AF50" s="1">
        <f t="shared" si="41"/>
        <v>683.5567518</v>
      </c>
      <c r="AG50" s="1">
        <f t="shared" si="42"/>
        <v>68355.67518</v>
      </c>
      <c r="AH50">
        <f t="shared" si="43"/>
        <v>1367.1135036</v>
      </c>
      <c r="AI50" s="1">
        <v>2.9</v>
      </c>
      <c r="AJ50">
        <f t="shared" si="44"/>
        <v>3965</v>
      </c>
    </row>
    <row r="51" spans="1:36">
      <c r="A51" s="1">
        <v>20</v>
      </c>
      <c r="B51" s="1">
        <v>50</v>
      </c>
      <c r="C51" s="1">
        <f t="shared" si="45"/>
        <v>693</v>
      </c>
      <c r="D51" s="1">
        <f t="shared" si="46"/>
        <v>22</v>
      </c>
      <c r="E51" s="1">
        <v>5</v>
      </c>
      <c r="F51" s="1">
        <f t="shared" si="27"/>
        <v>17</v>
      </c>
      <c r="G51" s="1">
        <f>ROUND(D51*$G$30*文字概率!$H$52,0)</f>
        <v>82</v>
      </c>
      <c r="H51" s="1">
        <f>ROUND($G$30*D51*文字概率!$H$54,0)</f>
        <v>7</v>
      </c>
      <c r="I51" s="1">
        <v>16</v>
      </c>
      <c r="J51" s="1">
        <v>16</v>
      </c>
      <c r="K51" s="1">
        <v>16</v>
      </c>
      <c r="L51" s="1">
        <v>16</v>
      </c>
      <c r="M51" s="1">
        <v>16</v>
      </c>
      <c r="N51" s="1">
        <f t="shared" si="32"/>
        <v>48.294792</v>
      </c>
      <c r="O51" s="1">
        <f t="shared" si="33"/>
        <v>72.442188</v>
      </c>
      <c r="P51" s="1">
        <f t="shared" si="34"/>
        <v>19.3179168</v>
      </c>
      <c r="R51" s="1">
        <v>5</v>
      </c>
      <c r="S51" s="1">
        <v>5</v>
      </c>
      <c r="T51" s="1">
        <v>4</v>
      </c>
      <c r="U51" s="1">
        <v>3</v>
      </c>
      <c r="V51" s="1">
        <v>2</v>
      </c>
      <c r="W51" s="1">
        <v>1</v>
      </c>
      <c r="X51" s="4">
        <f t="shared" si="35"/>
        <v>121.216095</v>
      </c>
      <c r="Y51" s="4">
        <f t="shared" si="36"/>
        <v>235.08576</v>
      </c>
      <c r="Z51" s="4">
        <f t="shared" si="37"/>
        <v>157.248</v>
      </c>
      <c r="AA51" s="4">
        <f t="shared" si="38"/>
        <v>93.6</v>
      </c>
      <c r="AB51" s="4">
        <f t="shared" si="39"/>
        <v>48</v>
      </c>
      <c r="AC51" s="1">
        <v>50</v>
      </c>
      <c r="AD51" s="1">
        <f t="shared" si="40"/>
        <v>90</v>
      </c>
      <c r="AE51" s="1">
        <v>10</v>
      </c>
      <c r="AF51" s="1">
        <f t="shared" si="41"/>
        <v>795.2047518</v>
      </c>
      <c r="AG51" s="1">
        <f t="shared" si="42"/>
        <v>79520.47518</v>
      </c>
      <c r="AH51">
        <f t="shared" si="43"/>
        <v>1590.4095036</v>
      </c>
      <c r="AI51" s="1">
        <v>3.2</v>
      </c>
      <c r="AJ51">
        <f t="shared" si="44"/>
        <v>5089</v>
      </c>
    </row>
    <row r="52" spans="1:36">
      <c r="A52" s="1">
        <v>21</v>
      </c>
      <c r="B52" s="1">
        <v>50</v>
      </c>
      <c r="C52" s="1">
        <f t="shared" si="45"/>
        <v>760</v>
      </c>
      <c r="D52" s="1">
        <f t="shared" si="46"/>
        <v>23</v>
      </c>
      <c r="E52" s="1">
        <v>5</v>
      </c>
      <c r="F52" s="1">
        <f t="shared" si="27"/>
        <v>17</v>
      </c>
      <c r="G52" s="1">
        <f>ROUND(D52*$G$30*文字概率!$H$52,0)</f>
        <v>86</v>
      </c>
      <c r="H52" s="1">
        <f>ROUND($G$30*D52*文字概率!$H$54,0)</f>
        <v>7</v>
      </c>
      <c r="I52" s="1">
        <v>16</v>
      </c>
      <c r="J52" s="1">
        <v>16</v>
      </c>
      <c r="K52" s="1">
        <v>16</v>
      </c>
      <c r="L52" s="1">
        <v>16</v>
      </c>
      <c r="M52" s="1">
        <v>16</v>
      </c>
      <c r="N52" s="1">
        <f t="shared" si="32"/>
        <v>48.294792</v>
      </c>
      <c r="O52" s="1">
        <f t="shared" si="33"/>
        <v>72.442188</v>
      </c>
      <c r="P52" s="1">
        <f t="shared" si="34"/>
        <v>19.3179168</v>
      </c>
      <c r="S52" s="1">
        <v>5</v>
      </c>
      <c r="T52" s="1">
        <v>4</v>
      </c>
      <c r="U52" s="1">
        <v>3</v>
      </c>
      <c r="V52" s="1">
        <v>3</v>
      </c>
      <c r="W52" s="1">
        <v>2</v>
      </c>
      <c r="X52" s="4">
        <f t="shared" si="35"/>
        <v>121.216095</v>
      </c>
      <c r="Y52" s="4">
        <f t="shared" si="36"/>
        <v>235.08576</v>
      </c>
      <c r="Z52" s="4">
        <f t="shared" si="37"/>
        <v>157.248</v>
      </c>
      <c r="AA52" s="4">
        <f t="shared" si="38"/>
        <v>157.248</v>
      </c>
      <c r="AB52" s="4">
        <f t="shared" si="39"/>
        <v>93.6</v>
      </c>
      <c r="AC52" s="1">
        <v>50</v>
      </c>
      <c r="AD52" s="1">
        <f t="shared" si="40"/>
        <v>90</v>
      </c>
      <c r="AE52" s="1">
        <v>10</v>
      </c>
      <c r="AF52" s="1">
        <f t="shared" si="41"/>
        <v>904.4527518</v>
      </c>
      <c r="AG52" s="1">
        <f t="shared" si="42"/>
        <v>90445.27518</v>
      </c>
      <c r="AH52">
        <f t="shared" si="43"/>
        <v>1808.9055036</v>
      </c>
      <c r="AI52" s="1">
        <v>3.5</v>
      </c>
      <c r="AJ52">
        <f t="shared" si="44"/>
        <v>6331</v>
      </c>
    </row>
    <row r="53" spans="1:36">
      <c r="A53" s="1">
        <v>22</v>
      </c>
      <c r="B53" s="1">
        <v>50</v>
      </c>
      <c r="C53" s="1">
        <f t="shared" si="45"/>
        <v>827</v>
      </c>
      <c r="D53" s="1">
        <f t="shared" si="46"/>
        <v>24</v>
      </c>
      <c r="E53" s="1">
        <v>5</v>
      </c>
      <c r="F53" s="1">
        <f t="shared" si="27"/>
        <v>17</v>
      </c>
      <c r="G53" s="1">
        <f>ROUND(D53*$G$30*文字概率!$H$52,0)</f>
        <v>90</v>
      </c>
      <c r="H53" s="1">
        <f>ROUND($G$30*D53*文字概率!$H$54,0)</f>
        <v>8</v>
      </c>
      <c r="I53" s="1">
        <v>16</v>
      </c>
      <c r="J53" s="1">
        <v>16</v>
      </c>
      <c r="K53" s="1">
        <v>16</v>
      </c>
      <c r="L53" s="1">
        <v>16</v>
      </c>
      <c r="M53" s="1">
        <v>16</v>
      </c>
      <c r="N53" s="1">
        <f t="shared" si="32"/>
        <v>48.294792</v>
      </c>
      <c r="O53" s="1">
        <f t="shared" si="33"/>
        <v>72.442188</v>
      </c>
      <c r="P53" s="1">
        <f t="shared" si="34"/>
        <v>19.3179168</v>
      </c>
      <c r="S53" s="1">
        <v>5</v>
      </c>
      <c r="T53" s="1">
        <v>5</v>
      </c>
      <c r="U53" s="1">
        <v>4</v>
      </c>
      <c r="V53" s="1">
        <v>3</v>
      </c>
      <c r="W53" s="1">
        <v>3</v>
      </c>
      <c r="X53" s="4">
        <f t="shared" si="35"/>
        <v>121.216095</v>
      </c>
      <c r="Y53" s="4">
        <f t="shared" si="36"/>
        <v>310.3132032</v>
      </c>
      <c r="Z53" s="4">
        <f t="shared" si="37"/>
        <v>235.08576</v>
      </c>
      <c r="AA53" s="4">
        <f t="shared" si="38"/>
        <v>157.248</v>
      </c>
      <c r="AB53" s="4">
        <f t="shared" si="39"/>
        <v>157.248</v>
      </c>
      <c r="AC53" s="1">
        <v>50</v>
      </c>
      <c r="AD53" s="1">
        <f t="shared" si="40"/>
        <v>90</v>
      </c>
      <c r="AE53" s="1">
        <v>10</v>
      </c>
      <c r="AF53" s="1">
        <f t="shared" si="41"/>
        <v>1121.165955</v>
      </c>
      <c r="AG53" s="1">
        <f t="shared" si="42"/>
        <v>112116.5955</v>
      </c>
      <c r="AH53">
        <f t="shared" si="43"/>
        <v>2242.33191</v>
      </c>
      <c r="AI53" s="1">
        <v>4</v>
      </c>
      <c r="AJ53">
        <f t="shared" si="44"/>
        <v>8969</v>
      </c>
    </row>
    <row r="54" spans="1:36">
      <c r="A54" s="1">
        <v>23</v>
      </c>
      <c r="B54" s="1">
        <v>50</v>
      </c>
      <c r="C54" s="1">
        <f t="shared" si="45"/>
        <v>894</v>
      </c>
      <c r="D54" s="1">
        <f t="shared" si="46"/>
        <v>25</v>
      </c>
      <c r="E54" s="1">
        <v>5</v>
      </c>
      <c r="F54" s="1">
        <f t="shared" si="27"/>
        <v>17</v>
      </c>
      <c r="G54" s="1">
        <f>ROUND(D54*$G$30*文字概率!$H$52,0)</f>
        <v>94</v>
      </c>
      <c r="H54" s="1">
        <f>ROUND($G$30*D54*文字概率!$H$54,0)</f>
        <v>8</v>
      </c>
      <c r="I54" s="1">
        <v>16</v>
      </c>
      <c r="J54" s="1">
        <v>16</v>
      </c>
      <c r="K54" s="1">
        <v>16</v>
      </c>
      <c r="L54" s="1">
        <v>16</v>
      </c>
      <c r="M54" s="1">
        <v>16</v>
      </c>
      <c r="N54" s="1">
        <f t="shared" si="32"/>
        <v>48.294792</v>
      </c>
      <c r="O54" s="1">
        <f t="shared" si="33"/>
        <v>72.442188</v>
      </c>
      <c r="P54" s="1">
        <f t="shared" si="34"/>
        <v>19.3179168</v>
      </c>
      <c r="S54" s="1">
        <v>5</v>
      </c>
      <c r="T54" s="1">
        <v>5</v>
      </c>
      <c r="U54" s="1">
        <v>4</v>
      </c>
      <c r="V54" s="1">
        <v>4</v>
      </c>
      <c r="W54" s="1">
        <v>4</v>
      </c>
      <c r="X54" s="4">
        <f t="shared" si="35"/>
        <v>121.216095</v>
      </c>
      <c r="Y54" s="4">
        <f t="shared" si="36"/>
        <v>310.3132032</v>
      </c>
      <c r="Z54" s="4">
        <f t="shared" si="37"/>
        <v>235.08576</v>
      </c>
      <c r="AA54" s="4">
        <f t="shared" si="38"/>
        <v>235.08576</v>
      </c>
      <c r="AB54" s="4">
        <f t="shared" si="39"/>
        <v>235.08576</v>
      </c>
      <c r="AC54" s="1">
        <v>50</v>
      </c>
      <c r="AD54" s="1">
        <f t="shared" si="40"/>
        <v>90</v>
      </c>
      <c r="AE54" s="1">
        <v>10</v>
      </c>
      <c r="AF54" s="1">
        <f t="shared" si="41"/>
        <v>1276.841475</v>
      </c>
      <c r="AG54" s="1">
        <f t="shared" si="42"/>
        <v>127684.1475</v>
      </c>
      <c r="AH54">
        <f t="shared" si="43"/>
        <v>2553.68295</v>
      </c>
      <c r="AI54" s="1">
        <v>5</v>
      </c>
      <c r="AJ54">
        <f t="shared" si="44"/>
        <v>12768</v>
      </c>
    </row>
    <row r="55" spans="1:36">
      <c r="A55" s="1">
        <v>24</v>
      </c>
      <c r="B55" s="1">
        <v>50</v>
      </c>
      <c r="C55" s="1">
        <f t="shared" si="45"/>
        <v>961</v>
      </c>
      <c r="D55" s="1">
        <f t="shared" si="46"/>
        <v>26</v>
      </c>
      <c r="E55" s="1">
        <v>5</v>
      </c>
      <c r="F55" s="1">
        <f t="shared" si="27"/>
        <v>17</v>
      </c>
      <c r="G55" s="1">
        <f>ROUND(D55*$G$30*文字概率!$H$52,0)</f>
        <v>97</v>
      </c>
      <c r="H55" s="1">
        <f>ROUND($G$30*D55*文字概率!$H$54,0)</f>
        <v>8</v>
      </c>
      <c r="I55" s="1">
        <v>16</v>
      </c>
      <c r="J55" s="1">
        <v>16</v>
      </c>
      <c r="K55" s="1">
        <v>16</v>
      </c>
      <c r="L55" s="1">
        <v>16</v>
      </c>
      <c r="M55" s="1">
        <v>16</v>
      </c>
      <c r="N55" s="1">
        <f t="shared" si="32"/>
        <v>48.294792</v>
      </c>
      <c r="O55" s="1">
        <f t="shared" si="33"/>
        <v>72.442188</v>
      </c>
      <c r="P55" s="1">
        <f t="shared" si="34"/>
        <v>19.3179168</v>
      </c>
      <c r="S55" s="1">
        <v>5</v>
      </c>
      <c r="T55" s="1">
        <v>5</v>
      </c>
      <c r="U55" s="1">
        <v>5</v>
      </c>
      <c r="V55" s="1">
        <v>5</v>
      </c>
      <c r="W55" s="1">
        <v>5</v>
      </c>
      <c r="X55" s="4">
        <f t="shared" si="35"/>
        <v>121.216095</v>
      </c>
      <c r="Y55" s="4">
        <f t="shared" si="36"/>
        <v>310.3132032</v>
      </c>
      <c r="Z55" s="4">
        <f t="shared" si="37"/>
        <v>310.3132032</v>
      </c>
      <c r="AA55" s="4">
        <f t="shared" si="38"/>
        <v>310.3132032</v>
      </c>
      <c r="AB55" s="4">
        <f t="shared" si="39"/>
        <v>310.3132032</v>
      </c>
      <c r="AC55" s="1">
        <v>50</v>
      </c>
      <c r="AD55" s="1">
        <f t="shared" si="40"/>
        <v>90</v>
      </c>
      <c r="AE55" s="1">
        <v>10</v>
      </c>
      <c r="AF55" s="1">
        <f t="shared" si="41"/>
        <v>1502.5238046</v>
      </c>
      <c r="AG55" s="1">
        <f t="shared" si="42"/>
        <v>150252.38046</v>
      </c>
      <c r="AH55">
        <f t="shared" si="43"/>
        <v>3005.0476092</v>
      </c>
      <c r="AI55" s="1">
        <v>6</v>
      </c>
      <c r="AJ55">
        <f t="shared" si="44"/>
        <v>18030</v>
      </c>
    </row>
    <row r="56" spans="1:36">
      <c r="A56" s="1">
        <v>25</v>
      </c>
      <c r="B56" s="1">
        <v>50</v>
      </c>
      <c r="C56" s="1">
        <f t="shared" si="45"/>
        <v>1028</v>
      </c>
      <c r="D56" s="1">
        <f t="shared" si="46"/>
        <v>27</v>
      </c>
      <c r="E56" s="1">
        <v>5</v>
      </c>
      <c r="F56" s="1">
        <f t="shared" si="27"/>
        <v>17</v>
      </c>
      <c r="G56" s="1">
        <f>ROUND(D56*$G$30*文字概率!$H$52,0)</f>
        <v>101</v>
      </c>
      <c r="H56" s="1">
        <f>ROUND($G$30*D56*文字概率!$H$54,0)</f>
        <v>9</v>
      </c>
      <c r="I56" s="1">
        <v>16</v>
      </c>
      <c r="J56" s="1">
        <v>16</v>
      </c>
      <c r="K56" s="1">
        <v>16</v>
      </c>
      <c r="L56" s="1">
        <v>16</v>
      </c>
      <c r="M56" s="1">
        <v>16</v>
      </c>
      <c r="N56" s="1">
        <f t="shared" si="32"/>
        <v>48.294792</v>
      </c>
      <c r="O56" s="1">
        <f t="shared" si="33"/>
        <v>72.442188</v>
      </c>
      <c r="P56" s="1">
        <f t="shared" si="34"/>
        <v>19.3179168</v>
      </c>
      <c r="S56" s="1">
        <v>5</v>
      </c>
      <c r="T56" s="1">
        <v>5</v>
      </c>
      <c r="U56" s="1">
        <v>5</v>
      </c>
      <c r="V56" s="1">
        <v>5</v>
      </c>
      <c r="W56" s="1">
        <v>5</v>
      </c>
      <c r="X56" s="4">
        <f t="shared" si="35"/>
        <v>121.216095</v>
      </c>
      <c r="Y56" s="4">
        <f t="shared" si="36"/>
        <v>310.3132032</v>
      </c>
      <c r="Z56" s="4">
        <f t="shared" si="37"/>
        <v>310.3132032</v>
      </c>
      <c r="AA56" s="4">
        <f t="shared" si="38"/>
        <v>310.3132032</v>
      </c>
      <c r="AB56" s="4">
        <f t="shared" si="39"/>
        <v>310.3132032</v>
      </c>
      <c r="AC56" s="1">
        <v>50</v>
      </c>
      <c r="AD56" s="1">
        <f t="shared" si="40"/>
        <v>90</v>
      </c>
      <c r="AE56" s="1">
        <v>10</v>
      </c>
      <c r="AF56" s="1">
        <f t="shared" si="41"/>
        <v>1502.5238046</v>
      </c>
      <c r="AG56" s="1">
        <f t="shared" si="42"/>
        <v>150252.38046</v>
      </c>
      <c r="AH56">
        <f t="shared" si="43"/>
        <v>3005.0476092</v>
      </c>
      <c r="AI56" s="1">
        <v>7</v>
      </c>
      <c r="AJ56">
        <f t="shared" si="44"/>
        <v>21035</v>
      </c>
    </row>
    <row r="58" spans="8:8">
      <c r="H58" t="s">
        <v>258</v>
      </c>
    </row>
    <row r="59" spans="1:9">
      <c r="A59" s="1" t="s">
        <v>368</v>
      </c>
      <c r="H59" s="1">
        <v>3</v>
      </c>
      <c r="I59" t="s">
        <v>369</v>
      </c>
    </row>
    <row r="60" spans="1:20">
      <c r="A60" s="1">
        <v>1</v>
      </c>
      <c r="B60" s="1">
        <v>10</v>
      </c>
      <c r="C60" s="1">
        <f>SUM($B$60:B60)</f>
        <v>10</v>
      </c>
      <c r="F60" s="3" t="s">
        <v>249</v>
      </c>
      <c r="G60" s="3" t="s">
        <v>251</v>
      </c>
      <c r="I60" s="1" t="s">
        <v>370</v>
      </c>
      <c r="J60" s="1" t="s">
        <v>371</v>
      </c>
      <c r="K60" s="1" t="s">
        <v>143</v>
      </c>
      <c r="L60" s="1" t="s">
        <v>146</v>
      </c>
      <c r="M60" s="1" t="s">
        <v>149</v>
      </c>
      <c r="N60" s="1" t="s">
        <v>154</v>
      </c>
      <c r="O60" s="1" t="s">
        <v>371</v>
      </c>
      <c r="P60" s="1" t="s">
        <v>143</v>
      </c>
      <c r="Q60" s="1" t="s">
        <v>146</v>
      </c>
      <c r="R60" s="1" t="s">
        <v>149</v>
      </c>
      <c r="S60" s="1" t="s">
        <v>154</v>
      </c>
      <c r="T60" s="1" t="s">
        <v>365</v>
      </c>
    </row>
    <row r="61" spans="1:20">
      <c r="A61" s="1">
        <v>2</v>
      </c>
      <c r="B61" s="1">
        <v>12</v>
      </c>
      <c r="C61" s="1">
        <f>SUM($B$60:B61)</f>
        <v>22</v>
      </c>
      <c r="F61" s="3" t="s">
        <v>23</v>
      </c>
      <c r="G61" s="3">
        <v>1</v>
      </c>
      <c r="I61" s="1">
        <v>1</v>
      </c>
      <c r="J61" s="1">
        <v>1</v>
      </c>
      <c r="K61" s="1"/>
      <c r="L61" s="1"/>
      <c r="M61" s="1"/>
      <c r="N61" s="1"/>
      <c r="O61" s="1">
        <f>IF(J61="","",$H$59*$G$76)</f>
        <v>3</v>
      </c>
      <c r="P61" s="1" t="str">
        <f>IF(K61="","",$H$59*$G$77*$F$85)</f>
        <v/>
      </c>
      <c r="Q61" s="1" t="str">
        <f>IF(L61="","",$H$59*$G$78*$F$86)</f>
        <v/>
      </c>
      <c r="R61" s="1" t="str">
        <f>IF(M61="","",$H$59*$G$79*$F$87)</f>
        <v/>
      </c>
      <c r="S61" s="1" t="str">
        <f>IF(N61="","",$H$59*$G$80*$F$88)</f>
        <v/>
      </c>
      <c r="T61" s="1">
        <f>SUM(O61:S61)</f>
        <v>3</v>
      </c>
    </row>
    <row r="62" spans="1:20">
      <c r="A62" s="1">
        <v>3</v>
      </c>
      <c r="B62" s="1">
        <v>14</v>
      </c>
      <c r="C62" s="1">
        <f>SUM($B$60:B62)</f>
        <v>36</v>
      </c>
      <c r="F62" s="3" t="s">
        <v>34</v>
      </c>
      <c r="G62" s="3">
        <v>1.5</v>
      </c>
      <c r="I62" s="1">
        <v>2</v>
      </c>
      <c r="J62" s="1"/>
      <c r="K62" s="1">
        <v>1</v>
      </c>
      <c r="L62" s="1"/>
      <c r="M62" s="1"/>
      <c r="N62" s="1"/>
      <c r="O62" s="1" t="str">
        <f t="shared" ref="O62:O80" si="47">IF(J62="","",$H$59*$G$76)</f>
        <v/>
      </c>
      <c r="P62" s="1">
        <f t="shared" ref="P62:P76" si="48">IF(K62="","",$H$59*$G$77*$F$85)</f>
        <v>6.75</v>
      </c>
      <c r="Q62" s="1" t="str">
        <f t="shared" ref="Q62:Q76" si="49">IF(L62="","",$H$59*$G$78*$F$86)</f>
        <v/>
      </c>
      <c r="R62" s="1" t="str">
        <f t="shared" ref="R62:R76" si="50">IF(M62="","",$H$59*$G$79*$F$87)</f>
        <v/>
      </c>
      <c r="S62" s="1" t="str">
        <f t="shared" ref="S62:S76" si="51">IF(N62="","",$H$59*$G$80*$F$88)</f>
        <v/>
      </c>
      <c r="T62" s="1">
        <f t="shared" ref="T62:T80" si="52">SUM(O62:S62)</f>
        <v>6.75</v>
      </c>
    </row>
    <row r="63" spans="1:20">
      <c r="A63" s="1">
        <v>4</v>
      </c>
      <c r="B63" s="1">
        <v>16</v>
      </c>
      <c r="C63" s="1">
        <f>SUM($B$60:B63)</f>
        <v>52</v>
      </c>
      <c r="F63" s="3" t="s">
        <v>16</v>
      </c>
      <c r="G63" s="3">
        <v>2.25</v>
      </c>
      <c r="I63" s="1">
        <v>3</v>
      </c>
      <c r="J63" s="1">
        <v>1</v>
      </c>
      <c r="K63" s="1">
        <v>1</v>
      </c>
      <c r="L63" s="1"/>
      <c r="M63" s="1"/>
      <c r="N63" s="1"/>
      <c r="O63" s="1">
        <f t="shared" si="47"/>
        <v>3</v>
      </c>
      <c r="P63" s="1">
        <f t="shared" si="48"/>
        <v>6.75</v>
      </c>
      <c r="Q63" s="1" t="str">
        <f t="shared" si="49"/>
        <v/>
      </c>
      <c r="R63" s="1" t="str">
        <f t="shared" si="50"/>
        <v/>
      </c>
      <c r="S63" s="1" t="str">
        <f t="shared" si="51"/>
        <v/>
      </c>
      <c r="T63" s="1">
        <f t="shared" si="52"/>
        <v>9.75</v>
      </c>
    </row>
    <row r="64" spans="1:20">
      <c r="A64" s="1">
        <v>5</v>
      </c>
      <c r="B64" s="1">
        <v>18</v>
      </c>
      <c r="C64" s="1">
        <f>SUM($B$60:B64)</f>
        <v>70</v>
      </c>
      <c r="F64" s="3" t="s">
        <v>55</v>
      </c>
      <c r="G64" s="3">
        <v>0.6</v>
      </c>
      <c r="I64" s="1">
        <v>4</v>
      </c>
      <c r="J64" s="1"/>
      <c r="K64" s="1"/>
      <c r="L64" s="1">
        <v>1</v>
      </c>
      <c r="M64" s="1"/>
      <c r="N64" s="1"/>
      <c r="O64" s="1" t="str">
        <f t="shared" si="47"/>
        <v/>
      </c>
      <c r="P64" s="1" t="str">
        <f t="shared" si="48"/>
        <v/>
      </c>
      <c r="Q64" s="1">
        <f t="shared" si="49"/>
        <v>13.23</v>
      </c>
      <c r="R64" s="1" t="str">
        <f t="shared" si="50"/>
        <v/>
      </c>
      <c r="S64" s="1" t="str">
        <f t="shared" si="51"/>
        <v/>
      </c>
      <c r="T64" s="1">
        <f t="shared" si="52"/>
        <v>13.23</v>
      </c>
    </row>
    <row r="65" spans="1:20">
      <c r="A65" s="1">
        <v>6</v>
      </c>
      <c r="B65" s="1">
        <v>20</v>
      </c>
      <c r="C65" s="1">
        <f>SUM($B$60:B65)</f>
        <v>90</v>
      </c>
      <c r="I65" s="1">
        <v>5</v>
      </c>
      <c r="J65" s="1">
        <v>1</v>
      </c>
      <c r="K65" s="1">
        <v>1</v>
      </c>
      <c r="L65" s="1">
        <v>1</v>
      </c>
      <c r="M65" s="1"/>
      <c r="N65" s="1"/>
      <c r="O65" s="1">
        <f t="shared" si="47"/>
        <v>3</v>
      </c>
      <c r="P65" s="1">
        <f t="shared" si="48"/>
        <v>6.75</v>
      </c>
      <c r="Q65" s="1">
        <f t="shared" si="49"/>
        <v>13.23</v>
      </c>
      <c r="R65" s="1" t="str">
        <f t="shared" si="50"/>
        <v/>
      </c>
      <c r="S65" s="1" t="str">
        <f t="shared" si="51"/>
        <v/>
      </c>
      <c r="T65" s="1">
        <f t="shared" si="52"/>
        <v>22.98</v>
      </c>
    </row>
    <row r="66" spans="1:20">
      <c r="A66" s="1">
        <v>7</v>
      </c>
      <c r="B66" s="1">
        <v>22</v>
      </c>
      <c r="C66" s="1">
        <f>SUM($B$60:B66)</f>
        <v>112</v>
      </c>
      <c r="I66" s="1">
        <v>6</v>
      </c>
      <c r="J66" s="1"/>
      <c r="K66" s="1">
        <v>1</v>
      </c>
      <c r="L66" s="1">
        <v>1</v>
      </c>
      <c r="M66" s="1"/>
      <c r="N66" s="1"/>
      <c r="O66" s="1" t="str">
        <f t="shared" si="47"/>
        <v/>
      </c>
      <c r="P66" s="1">
        <f t="shared" si="48"/>
        <v>6.75</v>
      </c>
      <c r="Q66" s="1">
        <f t="shared" si="49"/>
        <v>13.23</v>
      </c>
      <c r="R66" s="1" t="str">
        <f t="shared" si="50"/>
        <v/>
      </c>
      <c r="S66" s="1" t="str">
        <f t="shared" si="51"/>
        <v/>
      </c>
      <c r="T66" s="1">
        <f t="shared" si="52"/>
        <v>19.98</v>
      </c>
    </row>
    <row r="67" spans="1:20">
      <c r="A67" s="1">
        <v>8</v>
      </c>
      <c r="B67" s="1">
        <v>24</v>
      </c>
      <c r="C67" s="1">
        <f>SUM($B$60:B67)</f>
        <v>136</v>
      </c>
      <c r="F67" s="3" t="s">
        <v>11</v>
      </c>
      <c r="G67" s="3" t="s">
        <v>251</v>
      </c>
      <c r="I67" s="1">
        <v>7</v>
      </c>
      <c r="J67" s="1">
        <v>1</v>
      </c>
      <c r="K67" s="1">
        <v>1</v>
      </c>
      <c r="L67" s="1">
        <v>1</v>
      </c>
      <c r="M67" s="1"/>
      <c r="N67" s="1"/>
      <c r="O67" s="1">
        <f t="shared" si="47"/>
        <v>3</v>
      </c>
      <c r="P67" s="1">
        <f t="shared" si="48"/>
        <v>6.75</v>
      </c>
      <c r="Q67" s="1">
        <f t="shared" si="49"/>
        <v>13.23</v>
      </c>
      <c r="R67" s="1" t="str">
        <f t="shared" si="50"/>
        <v/>
      </c>
      <c r="S67" s="1" t="str">
        <f t="shared" si="51"/>
        <v/>
      </c>
      <c r="T67" s="1">
        <f t="shared" si="52"/>
        <v>22.98</v>
      </c>
    </row>
    <row r="68" spans="1:20">
      <c r="A68" s="1">
        <v>9</v>
      </c>
      <c r="B68" s="1">
        <v>26</v>
      </c>
      <c r="C68" s="1">
        <f>SUM($B$60:B68)</f>
        <v>162</v>
      </c>
      <c r="F68" s="3" t="s">
        <v>257</v>
      </c>
      <c r="G68" s="3">
        <v>1</v>
      </c>
      <c r="I68" s="1">
        <v>8</v>
      </c>
      <c r="J68" s="1"/>
      <c r="K68" s="1"/>
      <c r="L68" s="1"/>
      <c r="M68" s="1">
        <v>1</v>
      </c>
      <c r="N68" s="1"/>
      <c r="O68" s="1" t="str">
        <f t="shared" si="47"/>
        <v/>
      </c>
      <c r="P68" s="1" t="str">
        <f t="shared" si="48"/>
        <v/>
      </c>
      <c r="Q68" s="1" t="str">
        <f t="shared" si="49"/>
        <v/>
      </c>
      <c r="R68" s="1">
        <f t="shared" si="50"/>
        <v>22.3587</v>
      </c>
      <c r="S68" s="1" t="str">
        <f t="shared" si="51"/>
        <v/>
      </c>
      <c r="T68" s="1">
        <f t="shared" si="52"/>
        <v>22.3587</v>
      </c>
    </row>
    <row r="69" spans="1:20">
      <c r="A69" s="1">
        <v>10</v>
      </c>
      <c r="B69" s="1">
        <v>28</v>
      </c>
      <c r="C69" s="1">
        <f>SUM($B$60:B69)</f>
        <v>190</v>
      </c>
      <c r="F69" s="3" t="s">
        <v>25</v>
      </c>
      <c r="G69" s="3">
        <v>5</v>
      </c>
      <c r="I69" s="1">
        <v>9</v>
      </c>
      <c r="J69" s="1">
        <v>1</v>
      </c>
      <c r="K69" s="1"/>
      <c r="L69" s="1"/>
      <c r="M69" s="1">
        <v>1</v>
      </c>
      <c r="N69" s="1"/>
      <c r="O69" s="1">
        <f t="shared" si="47"/>
        <v>3</v>
      </c>
      <c r="P69" s="1" t="str">
        <f t="shared" si="48"/>
        <v/>
      </c>
      <c r="Q69" s="1" t="str">
        <f t="shared" si="49"/>
        <v/>
      </c>
      <c r="R69" s="1">
        <f t="shared" si="50"/>
        <v>22.3587</v>
      </c>
      <c r="S69" s="1" t="str">
        <f t="shared" si="51"/>
        <v/>
      </c>
      <c r="T69" s="1">
        <f t="shared" si="52"/>
        <v>25.3587</v>
      </c>
    </row>
    <row r="70" spans="1:20">
      <c r="A70" s="1">
        <v>11</v>
      </c>
      <c r="B70" s="1">
        <v>30</v>
      </c>
      <c r="C70" s="1">
        <f>SUM($B$60:B70)</f>
        <v>220</v>
      </c>
      <c r="F70" s="3" t="s">
        <v>18</v>
      </c>
      <c r="G70" s="3">
        <v>10</v>
      </c>
      <c r="I70" s="1">
        <v>10</v>
      </c>
      <c r="J70" s="1"/>
      <c r="K70" s="1">
        <v>1</v>
      </c>
      <c r="L70" s="1"/>
      <c r="M70" s="1">
        <v>1</v>
      </c>
      <c r="N70" s="1"/>
      <c r="O70" s="1" t="str">
        <f t="shared" si="47"/>
        <v/>
      </c>
      <c r="P70" s="1">
        <f t="shared" si="48"/>
        <v>6.75</v>
      </c>
      <c r="Q70" s="1" t="str">
        <f t="shared" si="49"/>
        <v/>
      </c>
      <c r="R70" s="1">
        <f t="shared" si="50"/>
        <v>22.3587</v>
      </c>
      <c r="S70" s="1" t="str">
        <f t="shared" si="51"/>
        <v/>
      </c>
      <c r="T70" s="1">
        <f t="shared" si="52"/>
        <v>29.1087</v>
      </c>
    </row>
    <row r="71" spans="1:20">
      <c r="A71" s="1">
        <v>12</v>
      </c>
      <c r="B71" s="1">
        <v>32</v>
      </c>
      <c r="C71" s="1">
        <f>SUM($B$60:B71)</f>
        <v>252</v>
      </c>
      <c r="I71" s="1">
        <v>11</v>
      </c>
      <c r="J71" s="1">
        <v>1</v>
      </c>
      <c r="K71" s="1">
        <v>1</v>
      </c>
      <c r="L71" s="1"/>
      <c r="M71" s="1">
        <v>1</v>
      </c>
      <c r="N71" s="1"/>
      <c r="O71" s="1">
        <f t="shared" si="47"/>
        <v>3</v>
      </c>
      <c r="P71" s="1">
        <f t="shared" si="48"/>
        <v>6.75</v>
      </c>
      <c r="Q71" s="1" t="str">
        <f t="shared" si="49"/>
        <v/>
      </c>
      <c r="R71" s="1">
        <f t="shared" si="50"/>
        <v>22.3587</v>
      </c>
      <c r="S71" s="1" t="str">
        <f t="shared" si="51"/>
        <v/>
      </c>
      <c r="T71" s="1">
        <f t="shared" si="52"/>
        <v>32.1087</v>
      </c>
    </row>
    <row r="72" spans="1:20">
      <c r="A72" s="1">
        <v>13</v>
      </c>
      <c r="B72" s="1">
        <v>34</v>
      </c>
      <c r="C72" s="1">
        <f>SUM($B$60:B72)</f>
        <v>286</v>
      </c>
      <c r="I72" s="1">
        <v>12</v>
      </c>
      <c r="J72" s="1"/>
      <c r="K72" s="1"/>
      <c r="L72" s="1">
        <v>1</v>
      </c>
      <c r="M72" s="1">
        <v>1</v>
      </c>
      <c r="N72" s="1"/>
      <c r="O72" s="1" t="str">
        <f t="shared" si="47"/>
        <v/>
      </c>
      <c r="P72" s="1" t="str">
        <f t="shared" si="48"/>
        <v/>
      </c>
      <c r="Q72" s="1">
        <f t="shared" si="49"/>
        <v>13.23</v>
      </c>
      <c r="R72" s="1">
        <f t="shared" si="50"/>
        <v>22.3587</v>
      </c>
      <c r="S72" s="1" t="str">
        <f t="shared" si="51"/>
        <v/>
      </c>
      <c r="T72" s="1">
        <f t="shared" si="52"/>
        <v>35.5887</v>
      </c>
    </row>
    <row r="73" spans="1:20">
      <c r="A73" s="1">
        <v>14</v>
      </c>
      <c r="B73" s="1">
        <v>36</v>
      </c>
      <c r="C73" s="1">
        <f>SUM($B$60:B73)</f>
        <v>322</v>
      </c>
      <c r="I73" s="1">
        <v>13</v>
      </c>
      <c r="J73" s="1">
        <v>1</v>
      </c>
      <c r="K73" s="1"/>
      <c r="L73" s="1">
        <v>1</v>
      </c>
      <c r="M73" s="1">
        <v>1</v>
      </c>
      <c r="N73" s="1"/>
      <c r="O73" s="1">
        <f t="shared" si="47"/>
        <v>3</v>
      </c>
      <c r="P73" s="1" t="str">
        <f t="shared" si="48"/>
        <v/>
      </c>
      <c r="Q73" s="1">
        <f t="shared" si="49"/>
        <v>13.23</v>
      </c>
      <c r="R73" s="1">
        <f t="shared" si="50"/>
        <v>22.3587</v>
      </c>
      <c r="S73" s="1" t="str">
        <f t="shared" si="51"/>
        <v/>
      </c>
      <c r="T73" s="1">
        <f t="shared" si="52"/>
        <v>38.5887</v>
      </c>
    </row>
    <row r="74" spans="1:20">
      <c r="A74" s="1">
        <v>15</v>
      </c>
      <c r="B74" s="1">
        <v>38</v>
      </c>
      <c r="C74" s="1">
        <f>SUM($B$60:B74)</f>
        <v>360</v>
      </c>
      <c r="F74" t="s">
        <v>265</v>
      </c>
      <c r="I74" s="1">
        <v>14</v>
      </c>
      <c r="J74" s="1"/>
      <c r="K74" s="1">
        <v>1</v>
      </c>
      <c r="L74" s="1">
        <v>1</v>
      </c>
      <c r="M74" s="1">
        <v>1</v>
      </c>
      <c r="N74" s="1"/>
      <c r="O74" s="1" t="str">
        <f t="shared" si="47"/>
        <v/>
      </c>
      <c r="P74" s="1">
        <f t="shared" si="48"/>
        <v>6.75</v>
      </c>
      <c r="Q74" s="1">
        <f t="shared" si="49"/>
        <v>13.23</v>
      </c>
      <c r="R74" s="1">
        <f t="shared" si="50"/>
        <v>22.3587</v>
      </c>
      <c r="S74" s="1" t="str">
        <f t="shared" si="51"/>
        <v/>
      </c>
      <c r="T74" s="1">
        <f t="shared" si="52"/>
        <v>42.3387</v>
      </c>
    </row>
    <row r="75" spans="1:20">
      <c r="A75" s="1">
        <v>16</v>
      </c>
      <c r="B75" s="1">
        <v>40</v>
      </c>
      <c r="C75" s="1">
        <f>SUM($B$60:B75)</f>
        <v>400</v>
      </c>
      <c r="F75" s="3" t="s">
        <v>253</v>
      </c>
      <c r="G75" s="3" t="s">
        <v>254</v>
      </c>
      <c r="I75" s="1">
        <v>15</v>
      </c>
      <c r="J75" s="1">
        <v>1</v>
      </c>
      <c r="K75" s="1">
        <v>1</v>
      </c>
      <c r="L75" s="1">
        <v>1</v>
      </c>
      <c r="M75" s="1">
        <v>1</v>
      </c>
      <c r="N75" s="1"/>
      <c r="O75" s="1">
        <f t="shared" si="47"/>
        <v>3</v>
      </c>
      <c r="P75" s="1">
        <f t="shared" si="48"/>
        <v>6.75</v>
      </c>
      <c r="Q75" s="1">
        <f t="shared" si="49"/>
        <v>13.23</v>
      </c>
      <c r="R75" s="1">
        <f t="shared" si="50"/>
        <v>22.3587</v>
      </c>
      <c r="S75" s="1" t="str">
        <f t="shared" si="51"/>
        <v/>
      </c>
      <c r="T75" s="1">
        <f t="shared" si="52"/>
        <v>45.3387</v>
      </c>
    </row>
    <row r="76" spans="1:20">
      <c r="A76" s="1">
        <v>17</v>
      </c>
      <c r="B76" s="1">
        <v>42</v>
      </c>
      <c r="C76" s="1">
        <f>SUM($B$60:B76)</f>
        <v>442</v>
      </c>
      <c r="F76" s="3">
        <v>1</v>
      </c>
      <c r="G76" s="3">
        <v>1</v>
      </c>
      <c r="I76" s="1">
        <v>16</v>
      </c>
      <c r="J76" s="1"/>
      <c r="K76" s="1"/>
      <c r="L76" s="1"/>
      <c r="M76" s="1"/>
      <c r="N76" s="1">
        <v>1</v>
      </c>
      <c r="O76" s="1" t="str">
        <f t="shared" si="47"/>
        <v/>
      </c>
      <c r="P76" s="1" t="str">
        <f t="shared" si="48"/>
        <v/>
      </c>
      <c r="Q76" s="1" t="str">
        <f t="shared" si="49"/>
        <v/>
      </c>
      <c r="R76" s="1" t="str">
        <f t="shared" si="50"/>
        <v/>
      </c>
      <c r="S76" s="1">
        <f t="shared" si="51"/>
        <v>32.196528</v>
      </c>
      <c r="T76" s="1">
        <f t="shared" si="52"/>
        <v>32.196528</v>
      </c>
    </row>
    <row r="77" spans="1:19">
      <c r="A77" s="1">
        <v>18</v>
      </c>
      <c r="B77" s="1">
        <v>44</v>
      </c>
      <c r="C77" s="1">
        <f>SUM($B$60:B77)</f>
        <v>486</v>
      </c>
      <c r="F77" s="3">
        <v>2</v>
      </c>
      <c r="G77" s="3">
        <v>1.5</v>
      </c>
      <c r="I77" s="4" t="s">
        <v>372</v>
      </c>
      <c r="J77" s="1" t="s">
        <v>373</v>
      </c>
      <c r="K77" s="1" t="s">
        <v>374</v>
      </c>
      <c r="Q77" t="str">
        <f>IF(L77="","",$H$59*$G$78)</f>
        <v/>
      </c>
      <c r="R77" t="str">
        <f>IF(M77="","",$H$59*$G$79)</f>
        <v/>
      </c>
      <c r="S77" t="str">
        <f>IF(N77="","",$H$59*$G$80)</f>
        <v/>
      </c>
    </row>
    <row r="78" spans="1:19">
      <c r="A78" s="1">
        <v>19</v>
      </c>
      <c r="B78" s="1">
        <v>46</v>
      </c>
      <c r="C78" s="1">
        <f>SUM($B$60:B78)</f>
        <v>532</v>
      </c>
      <c r="F78" s="3">
        <v>3</v>
      </c>
      <c r="G78" s="3">
        <f>G77*1.4</f>
        <v>2.1</v>
      </c>
      <c r="I78">
        <v>0</v>
      </c>
      <c r="J78">
        <v>0</v>
      </c>
      <c r="K78">
        <v>0</v>
      </c>
      <c r="Q78" t="str">
        <f>IF(L78="","",$H$59*$G$78)</f>
        <v/>
      </c>
      <c r="R78" t="str">
        <f>IF(M78="","",$H$59*$G$79)</f>
        <v/>
      </c>
      <c r="S78" t="str">
        <f>IF(N78="","",$H$59*$G$80)</f>
        <v/>
      </c>
    </row>
    <row r="79" spans="1:19">
      <c r="A79" s="1">
        <v>20</v>
      </c>
      <c r="B79" s="1">
        <v>48</v>
      </c>
      <c r="C79" s="1">
        <f>SUM($B$60:B79)</f>
        <v>580</v>
      </c>
      <c r="F79" s="3">
        <v>4</v>
      </c>
      <c r="G79" s="3">
        <f>G78*1.3</f>
        <v>2.73</v>
      </c>
      <c r="I79" s="1">
        <v>1</v>
      </c>
      <c r="J79" s="1">
        <f>H59*G69*1.25</f>
        <v>18.75</v>
      </c>
      <c r="K79" s="1">
        <f>$H$59*$G$70*G76*G84*1.6</f>
        <v>48</v>
      </c>
      <c r="Q79" t="str">
        <f>IF(L79="","",$H$59*$G$78)</f>
        <v/>
      </c>
      <c r="R79" t="str">
        <f>IF(M79="","",$H$59*$G$79)</f>
        <v/>
      </c>
      <c r="S79" t="str">
        <f>IF(N79="","",$H$59*$G$80)</f>
        <v/>
      </c>
    </row>
    <row r="80" spans="1:19">
      <c r="A80" s="1">
        <v>21</v>
      </c>
      <c r="B80" s="1">
        <v>50</v>
      </c>
      <c r="C80" s="1">
        <f>SUM($B$60:B80)</f>
        <v>630</v>
      </c>
      <c r="F80" s="3">
        <v>5</v>
      </c>
      <c r="G80" s="3">
        <f>G79*1.2</f>
        <v>3.276</v>
      </c>
      <c r="I80" s="1">
        <v>2</v>
      </c>
      <c r="J80" s="1">
        <f>H59*G69*1.25*G77*G85</f>
        <v>36.5625</v>
      </c>
      <c r="K80" s="1">
        <f>$H$59*$G$70*G77*G85*1.6</f>
        <v>93.6</v>
      </c>
      <c r="Q80" t="str">
        <f>IF(L80="","",$H$59*$G$78)</f>
        <v/>
      </c>
      <c r="R80" t="str">
        <f>IF(M80="","",$H$59*$G$79)</f>
        <v/>
      </c>
      <c r="S80" t="str">
        <f>IF(N80="","",$H$59*$G$80)</f>
        <v/>
      </c>
    </row>
    <row r="81" spans="1:11">
      <c r="A81" s="1">
        <v>22</v>
      </c>
      <c r="B81" s="1">
        <v>52</v>
      </c>
      <c r="C81" s="1">
        <f>SUM($B$60:B81)</f>
        <v>682</v>
      </c>
      <c r="I81" s="1">
        <v>3</v>
      </c>
      <c r="J81" s="1">
        <f>$H$59*G78*G69*G86*1.25</f>
        <v>61.425</v>
      </c>
      <c r="K81" s="1">
        <f>$H$59*$G$70*G78*G86*1.6</f>
        <v>157.248</v>
      </c>
    </row>
    <row r="82" spans="1:11">
      <c r="A82" s="1">
        <v>23</v>
      </c>
      <c r="B82" s="1">
        <v>54</v>
      </c>
      <c r="C82" s="1">
        <f>SUM($B$60:B82)</f>
        <v>736</v>
      </c>
      <c r="F82" t="s">
        <v>255</v>
      </c>
      <c r="I82" s="1">
        <v>4</v>
      </c>
      <c r="J82" s="1">
        <f>$H$59*G79*G69*G87*1.25</f>
        <v>91.830375</v>
      </c>
      <c r="K82" s="1">
        <f>$H$59*$G$70*G79*G87*1.6</f>
        <v>235.08576</v>
      </c>
    </row>
    <row r="83" spans="1:11">
      <c r="A83" s="1">
        <v>24</v>
      </c>
      <c r="B83" s="1">
        <v>56</v>
      </c>
      <c r="C83" s="1">
        <f>SUM($B$60:B83)</f>
        <v>792</v>
      </c>
      <c r="E83" s="3"/>
      <c r="F83" s="3" t="s">
        <v>255</v>
      </c>
      <c r="G83" s="3" t="s">
        <v>256</v>
      </c>
      <c r="I83" s="1">
        <v>5</v>
      </c>
      <c r="J83" s="1">
        <f>$H$59*G80*G69*G88*1.25</f>
        <v>121.216095</v>
      </c>
      <c r="K83" s="1">
        <f>$H$59*$G$70*G80*G88*1.6</f>
        <v>310.3132032</v>
      </c>
    </row>
    <row r="84" spans="1:9">
      <c r="A84" s="1">
        <v>25</v>
      </c>
      <c r="B84" s="1">
        <v>58</v>
      </c>
      <c r="C84" s="1">
        <f>SUM($B$60:B84)</f>
        <v>850</v>
      </c>
      <c r="E84" s="3">
        <v>1</v>
      </c>
      <c r="F84" s="3">
        <v>1</v>
      </c>
      <c r="G84" s="3">
        <v>1</v>
      </c>
      <c r="I84" s="1"/>
    </row>
    <row r="85" spans="1:7">
      <c r="A85" s="1">
        <v>26</v>
      </c>
      <c r="B85" s="1">
        <v>60</v>
      </c>
      <c r="C85" s="1">
        <f>SUM($B$60:B85)</f>
        <v>910</v>
      </c>
      <c r="E85" s="3">
        <v>2</v>
      </c>
      <c r="F85" s="3">
        <v>1.5</v>
      </c>
      <c r="G85" s="3">
        <f>G84*1.3</f>
        <v>1.3</v>
      </c>
    </row>
    <row r="86" spans="1:7">
      <c r="A86" s="1">
        <v>27</v>
      </c>
      <c r="B86" s="1">
        <v>62</v>
      </c>
      <c r="C86" s="1">
        <f>SUM($B$60:B86)</f>
        <v>972</v>
      </c>
      <c r="E86" s="3">
        <v>3</v>
      </c>
      <c r="F86" s="3">
        <f>F85*1.4</f>
        <v>2.1</v>
      </c>
      <c r="G86" s="3">
        <f>G85*1.2</f>
        <v>1.56</v>
      </c>
    </row>
    <row r="87" spans="1:7">
      <c r="A87" s="1">
        <v>28</v>
      </c>
      <c r="B87" s="1">
        <v>64</v>
      </c>
      <c r="C87" s="1">
        <f>SUM($B$60:B87)</f>
        <v>1036</v>
      </c>
      <c r="E87" s="3">
        <v>4</v>
      </c>
      <c r="F87" s="3">
        <f>F86*1.3</f>
        <v>2.73</v>
      </c>
      <c r="G87" s="3">
        <f>G86*1.15</f>
        <v>1.794</v>
      </c>
    </row>
    <row r="88" spans="1:11">
      <c r="A88" s="1">
        <v>29</v>
      </c>
      <c r="B88" s="1">
        <v>66</v>
      </c>
      <c r="C88" s="1">
        <f>SUM($B$60:B88)</f>
        <v>1102</v>
      </c>
      <c r="E88" s="3">
        <v>5</v>
      </c>
      <c r="F88" s="3">
        <f>F87*1.2</f>
        <v>3.276</v>
      </c>
      <c r="G88" s="3">
        <f>G87*1.1</f>
        <v>1.9734</v>
      </c>
      <c r="I88" s="4" t="s">
        <v>375</v>
      </c>
      <c r="J88" s="1" t="s">
        <v>373</v>
      </c>
      <c r="K88" s="1" t="s">
        <v>374</v>
      </c>
    </row>
    <row r="89" spans="1:11">
      <c r="A89" s="1">
        <v>30</v>
      </c>
      <c r="B89" s="1">
        <v>68</v>
      </c>
      <c r="C89" s="1">
        <f>SUM($B$60:B89)</f>
        <v>1170</v>
      </c>
      <c r="I89" s="1">
        <v>0</v>
      </c>
      <c r="J89">
        <v>0</v>
      </c>
      <c r="K89" s="1">
        <v>0</v>
      </c>
    </row>
    <row r="90" spans="1:11">
      <c r="A90" s="1">
        <v>31</v>
      </c>
      <c r="B90" s="1">
        <v>70</v>
      </c>
      <c r="C90" s="1">
        <f>SUM($B$60:B90)</f>
        <v>1240</v>
      </c>
      <c r="I90" s="1">
        <v>1</v>
      </c>
      <c r="J90" s="1">
        <f>H59*G69*(1.25+0.5)</f>
        <v>26.25</v>
      </c>
      <c r="K90" s="1">
        <f>$H$59*$G$70*G76*G84*(1.6+0.5)</f>
        <v>63</v>
      </c>
    </row>
    <row r="91" spans="1:11">
      <c r="A91" s="1">
        <v>32</v>
      </c>
      <c r="B91" s="1">
        <v>72</v>
      </c>
      <c r="C91" s="1">
        <f>SUM($B$60:B91)</f>
        <v>1312</v>
      </c>
      <c r="F91" t="s">
        <v>376</v>
      </c>
      <c r="I91" s="1">
        <v>2</v>
      </c>
      <c r="J91" s="1">
        <f>H59*G69*G77*G85*(1.25+0.5)</f>
        <v>51.1875</v>
      </c>
      <c r="K91" s="1">
        <f>$H$59*$G$70*G77*G85*(1.6+0.5)</f>
        <v>122.85</v>
      </c>
    </row>
    <row r="92" spans="1:11">
      <c r="A92" s="1">
        <v>33</v>
      </c>
      <c r="B92" s="1">
        <v>74</v>
      </c>
      <c r="C92" s="1">
        <f>SUM($B$60:B92)</f>
        <v>1386</v>
      </c>
      <c r="F92" s="1"/>
      <c r="G92" s="1"/>
      <c r="I92" s="1">
        <v>3</v>
      </c>
      <c r="J92" s="1">
        <f>$H$59*G78*G69*G86*(1.25+0.5)</f>
        <v>85.995</v>
      </c>
      <c r="K92" s="1">
        <f>$H$59*$G$70*G78*G86*2.1</f>
        <v>206.388</v>
      </c>
    </row>
    <row r="93" spans="1:11">
      <c r="A93" s="1">
        <v>34</v>
      </c>
      <c r="B93" s="1">
        <v>76</v>
      </c>
      <c r="C93" s="1">
        <f>SUM($B$60:B93)</f>
        <v>1462</v>
      </c>
      <c r="F93" s="1"/>
      <c r="G93" s="1"/>
      <c r="I93" s="1">
        <v>4</v>
      </c>
      <c r="J93" s="1">
        <f>$H$59*G79*G69*G87*(1.25+0.5)</f>
        <v>128.562525</v>
      </c>
      <c r="K93" s="1">
        <f>$H$59*$G$70*G79*G87*2.1</f>
        <v>308.55006</v>
      </c>
    </row>
    <row r="94" spans="1:11">
      <c r="A94" s="1">
        <v>35</v>
      </c>
      <c r="B94" s="1">
        <v>78</v>
      </c>
      <c r="C94" s="1">
        <f>SUM($B$60:B94)</f>
        <v>1540</v>
      </c>
      <c r="F94" s="1"/>
      <c r="G94" s="1"/>
      <c r="I94" s="1">
        <v>5</v>
      </c>
      <c r="J94" s="1">
        <f>$H$59*G80*G69*G88*(1.25+0.5)</f>
        <v>169.702533</v>
      </c>
      <c r="K94" s="1">
        <f>$H$59*$G$70*G80*G88*(1.6+0.5)</f>
        <v>407.2860792</v>
      </c>
    </row>
    <row r="95" spans="1:7">
      <c r="A95" s="1">
        <v>36</v>
      </c>
      <c r="B95" s="1">
        <v>80</v>
      </c>
      <c r="C95" s="1">
        <f>SUM($B$60:B95)</f>
        <v>1620</v>
      </c>
      <c r="F95" s="1"/>
      <c r="G95" s="1"/>
    </row>
    <row r="96" spans="1:3">
      <c r="A96" s="1">
        <v>37</v>
      </c>
      <c r="B96" s="1">
        <v>82</v>
      </c>
      <c r="C96" s="1">
        <f>SUM($B$60:B96)</f>
        <v>1702</v>
      </c>
    </row>
    <row r="97" spans="1:3">
      <c r="A97" s="1">
        <v>38</v>
      </c>
      <c r="B97" s="1">
        <v>84</v>
      </c>
      <c r="C97" s="1">
        <f>SUM($B$60:B97)</f>
        <v>1786</v>
      </c>
    </row>
    <row r="98" spans="1:3">
      <c r="A98" s="1">
        <v>39</v>
      </c>
      <c r="B98" s="1">
        <v>86</v>
      </c>
      <c r="C98" s="1">
        <f>SUM($B$60:B98)</f>
        <v>1872</v>
      </c>
    </row>
    <row r="99" spans="1:3">
      <c r="A99" s="1">
        <v>40</v>
      </c>
      <c r="B99" s="1">
        <v>88</v>
      </c>
      <c r="C99" s="1">
        <f>SUM($B$60:B99)</f>
        <v>1960</v>
      </c>
    </row>
    <row r="100" spans="1:3">
      <c r="A100" s="1">
        <v>41</v>
      </c>
      <c r="B100" s="1">
        <v>90</v>
      </c>
      <c r="C100" s="1">
        <f>SUM($B$60:B100)</f>
        <v>2050</v>
      </c>
    </row>
    <row r="101" spans="1:3">
      <c r="A101" s="1">
        <v>42</v>
      </c>
      <c r="B101" s="1">
        <v>92</v>
      </c>
      <c r="C101" s="1">
        <f>SUM($B$60:B101)</f>
        <v>2142</v>
      </c>
    </row>
    <row r="102" spans="1:3">
      <c r="A102" s="1">
        <v>43</v>
      </c>
      <c r="B102" s="1">
        <v>94</v>
      </c>
      <c r="C102" s="1">
        <f>SUM($B$60:B102)</f>
        <v>2236</v>
      </c>
    </row>
    <row r="103" spans="1:3">
      <c r="A103" s="1">
        <v>44</v>
      </c>
      <c r="B103" s="1">
        <v>96</v>
      </c>
      <c r="C103" s="1">
        <f>SUM($B$60:B103)</f>
        <v>2332</v>
      </c>
    </row>
    <row r="104" spans="1:3">
      <c r="A104" s="1">
        <v>45</v>
      </c>
      <c r="B104" s="1">
        <v>98</v>
      </c>
      <c r="C104" s="1">
        <f>SUM($B$60:B104)</f>
        <v>2430</v>
      </c>
    </row>
    <row r="105" spans="1:3">
      <c r="A105" s="1">
        <v>46</v>
      </c>
      <c r="B105" s="1">
        <v>100</v>
      </c>
      <c r="C105" s="1">
        <f>SUM($B$60:B105)</f>
        <v>2530</v>
      </c>
    </row>
    <row r="106" spans="1:3">
      <c r="A106" s="1">
        <v>47</v>
      </c>
      <c r="B106" s="1">
        <v>102</v>
      </c>
      <c r="C106" s="1">
        <f>SUM($B$60:B106)</f>
        <v>2632</v>
      </c>
    </row>
    <row r="107" spans="1:3">
      <c r="A107" s="1">
        <v>48</v>
      </c>
      <c r="B107" s="1">
        <v>104</v>
      </c>
      <c r="C107" s="1">
        <f>SUM($B$60:B107)</f>
        <v>2736</v>
      </c>
    </row>
    <row r="108" spans="1:3">
      <c r="A108" s="1">
        <v>49</v>
      </c>
      <c r="B108" s="1">
        <v>106</v>
      </c>
      <c r="C108" s="1">
        <f>SUM($B$60:B108)</f>
        <v>2842</v>
      </c>
    </row>
    <row r="109" spans="1:3">
      <c r="A109" s="1">
        <v>50</v>
      </c>
      <c r="B109" s="1">
        <v>108</v>
      </c>
      <c r="C109" s="1">
        <f>SUM($B$60:B109)</f>
        <v>2950</v>
      </c>
    </row>
    <row r="110" spans="1:3">
      <c r="A110" s="1">
        <v>51</v>
      </c>
      <c r="B110" s="1">
        <v>110</v>
      </c>
      <c r="C110" s="1">
        <f>SUM($B$60:B110)</f>
        <v>3060</v>
      </c>
    </row>
    <row r="111" spans="1:3">
      <c r="A111" s="1">
        <v>52</v>
      </c>
      <c r="B111" s="1">
        <v>112</v>
      </c>
      <c r="C111" s="1">
        <f>SUM($B$60:B111)</f>
        <v>3172</v>
      </c>
    </row>
    <row r="112" spans="1:3">
      <c r="A112" s="1">
        <v>53</v>
      </c>
      <c r="B112" s="1">
        <v>114</v>
      </c>
      <c r="C112" s="1">
        <f>SUM($B$60:B112)</f>
        <v>3286</v>
      </c>
    </row>
    <row r="113" spans="1:3">
      <c r="A113" s="1">
        <v>54</v>
      </c>
      <c r="B113" s="1">
        <v>116</v>
      </c>
      <c r="C113" s="1">
        <f>SUM($B$60:B113)</f>
        <v>3402</v>
      </c>
    </row>
    <row r="114" spans="1:3">
      <c r="A114" s="1">
        <v>55</v>
      </c>
      <c r="B114" s="1">
        <v>118</v>
      </c>
      <c r="C114" s="1">
        <f>SUM($B$60:B114)</f>
        <v>3520</v>
      </c>
    </row>
    <row r="117" spans="6:8">
      <c r="F117" t="s">
        <v>346</v>
      </c>
      <c r="G117" t="s">
        <v>347</v>
      </c>
      <c r="H117" t="s">
        <v>258</v>
      </c>
    </row>
    <row r="118" spans="6:23">
      <c r="F118" s="1">
        <v>3</v>
      </c>
      <c r="G118" s="1">
        <v>5</v>
      </c>
      <c r="H118" s="1">
        <v>3</v>
      </c>
      <c r="S118" s="1" t="s">
        <v>25</v>
      </c>
      <c r="T118" s="1" t="s">
        <v>18</v>
      </c>
      <c r="U118" s="1" t="s">
        <v>18</v>
      </c>
      <c r="V118" s="1" t="s">
        <v>18</v>
      </c>
      <c r="W118" s="1" t="s">
        <v>18</v>
      </c>
    </row>
    <row r="119" spans="1:35">
      <c r="A119" s="1" t="s">
        <v>348</v>
      </c>
      <c r="B119" s="1" t="s">
        <v>349</v>
      </c>
      <c r="C119" s="1" t="s">
        <v>350</v>
      </c>
      <c r="E119" s="1" t="s">
        <v>351</v>
      </c>
      <c r="G119" s="1" t="s">
        <v>339</v>
      </c>
      <c r="H119" s="1" t="s">
        <v>316</v>
      </c>
      <c r="I119" s="1" t="s">
        <v>352</v>
      </c>
      <c r="J119" s="1" t="s">
        <v>34</v>
      </c>
      <c r="K119" s="1" t="s">
        <v>16</v>
      </c>
      <c r="L119" s="1" t="s">
        <v>55</v>
      </c>
      <c r="M119" s="1" t="s">
        <v>277</v>
      </c>
      <c r="N119" s="1" t="s">
        <v>34</v>
      </c>
      <c r="O119" s="1" t="s">
        <v>16</v>
      </c>
      <c r="P119" s="1" t="s">
        <v>55</v>
      </c>
      <c r="Q119" s="1" t="s">
        <v>277</v>
      </c>
      <c r="R119" s="1" t="s">
        <v>352</v>
      </c>
      <c r="S119" s="1" t="s">
        <v>353</v>
      </c>
      <c r="T119" s="1" t="s">
        <v>354</v>
      </c>
      <c r="U119" s="1" t="s">
        <v>355</v>
      </c>
      <c r="V119" s="1" t="s">
        <v>356</v>
      </c>
      <c r="W119" s="1" t="s">
        <v>357</v>
      </c>
      <c r="X119" s="1" t="s">
        <v>358</v>
      </c>
      <c r="Y119" s="1" t="s">
        <v>359</v>
      </c>
      <c r="Z119" s="1" t="s">
        <v>360</v>
      </c>
      <c r="AA119" s="1" t="s">
        <v>361</v>
      </c>
      <c r="AB119" s="1" t="s">
        <v>362</v>
      </c>
      <c r="AC119" s="1" t="s">
        <v>349</v>
      </c>
      <c r="AD119" s="1" t="s">
        <v>363</v>
      </c>
      <c r="AE119" s="1" t="s">
        <v>364</v>
      </c>
      <c r="AF119" s="1" t="s">
        <v>365</v>
      </c>
      <c r="AG119" s="1" t="s">
        <v>366</v>
      </c>
      <c r="AH119" t="s">
        <v>367</v>
      </c>
      <c r="AI119" t="s">
        <v>251</v>
      </c>
    </row>
    <row r="120" spans="1:36">
      <c r="A120" s="1">
        <v>1</v>
      </c>
      <c r="B120" s="1">
        <v>10</v>
      </c>
      <c r="C120" s="1">
        <v>20</v>
      </c>
      <c r="D120" s="1">
        <f t="shared" ref="D120:D144" si="53">INDEX($A$60:$A$114,MATCH(C120,$C$60:$C$114,1))</f>
        <v>1</v>
      </c>
      <c r="E120" s="1">
        <v>1</v>
      </c>
      <c r="F120" s="1">
        <f t="shared" ref="F120:F144" si="54">ROUND(B120/$F$30,0)</f>
        <v>3</v>
      </c>
      <c r="G120" s="1">
        <f>ROUND(D120*$G$30*文字概率!$H$52,0)</f>
        <v>4</v>
      </c>
      <c r="H120" s="1">
        <f>ROUND($G$30*D120*文字概率!$H$54,0)</f>
        <v>0</v>
      </c>
      <c r="I120" s="1">
        <f>ROUND(D120*$G$30*文字概率!$H$53,0)</f>
        <v>1</v>
      </c>
      <c r="J120" s="1">
        <f t="shared" ref="J120:J135" si="55">ROUND(G120/4,0)</f>
        <v>1</v>
      </c>
      <c r="K120" s="1">
        <f t="shared" ref="K120:K135" si="56">ROUND(G120/4,0)</f>
        <v>1</v>
      </c>
      <c r="L120" s="1">
        <f t="shared" ref="L120:L135" si="57">ROUND(G120/4,0)</f>
        <v>1</v>
      </c>
      <c r="M120" s="1">
        <f t="shared" ref="M120:M135" si="58">ROUND(G120/4,0)</f>
        <v>1</v>
      </c>
      <c r="N120" s="1">
        <f t="shared" ref="N120:N144" si="59">INDEX($T$61:$T$76,MATCH(J120,$I$61:$I$76,0))*$G$62</f>
        <v>4.5</v>
      </c>
      <c r="O120" s="1">
        <f t="shared" ref="O120:O144" si="60">INDEX($T$61:$T$76,MATCH(K120,$I$61:$I$76,0))*$G$63</f>
        <v>6.75</v>
      </c>
      <c r="P120" s="1">
        <f t="shared" ref="P120:P144" si="61">INDEX($T$61:$T$76,MATCH(L120,$I$61:$I$76,0))*$G$64</f>
        <v>1.8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4">
        <f>VLOOKUP(S120,$I$77:$K$83,2,FALSE)</f>
        <v>0</v>
      </c>
      <c r="Y120" s="4">
        <f t="shared" ref="Y120:AB120" si="62">VLOOKUP(T120,$I$77:$K$83,3,FALSE)</f>
        <v>0</v>
      </c>
      <c r="Z120" s="4">
        <f t="shared" si="62"/>
        <v>0</v>
      </c>
      <c r="AA120" s="4">
        <f t="shared" si="62"/>
        <v>0</v>
      </c>
      <c r="AB120" s="4">
        <f t="shared" si="62"/>
        <v>0</v>
      </c>
      <c r="AC120" s="1">
        <v>10</v>
      </c>
      <c r="AD120" s="1">
        <f t="shared" ref="AD120:AD144" si="63">AC120*1.8</f>
        <v>18</v>
      </c>
      <c r="AE120" s="1">
        <v>10</v>
      </c>
      <c r="AF120" s="1">
        <f t="shared" ref="AF120:AF144" si="64">SUM(N120:P120,X120:AB120)</f>
        <v>13.05</v>
      </c>
      <c r="AG120" s="1">
        <f t="shared" ref="AG120:AG144" si="65">AF120*(AD120+AE120)</f>
        <v>365.4</v>
      </c>
      <c r="AH120">
        <f t="shared" ref="AH120:AH144" si="66">AG120/AC120</f>
        <v>36.54</v>
      </c>
      <c r="AI120" s="1">
        <v>0.25</v>
      </c>
      <c r="AJ120">
        <f t="shared" ref="AJ120:AJ144" si="67">ROUND(AH120*AI120,0)</f>
        <v>9</v>
      </c>
    </row>
    <row r="121" spans="1:36">
      <c r="A121" s="1">
        <v>2</v>
      </c>
      <c r="B121" s="1">
        <v>11</v>
      </c>
      <c r="C121" s="1">
        <f t="shared" ref="C121:C144" si="68">C120+B120*1+F120</f>
        <v>33</v>
      </c>
      <c r="D121" s="1">
        <f t="shared" si="53"/>
        <v>2</v>
      </c>
      <c r="E121" s="1">
        <f>D121</f>
        <v>2</v>
      </c>
      <c r="F121" s="1">
        <f t="shared" si="54"/>
        <v>4</v>
      </c>
      <c r="G121" s="1">
        <f>ROUND(D121*$G$30*文字概率!$H$52,0)</f>
        <v>7</v>
      </c>
      <c r="H121" s="1">
        <f>ROUND($G$30*D121*文字概率!$H$54,0)</f>
        <v>1</v>
      </c>
      <c r="I121" s="1">
        <f>ROUND(D121*$G$30*文字概率!$H$53,0)</f>
        <v>2</v>
      </c>
      <c r="J121" s="1">
        <f t="shared" si="55"/>
        <v>2</v>
      </c>
      <c r="K121" s="1">
        <f t="shared" si="56"/>
        <v>2</v>
      </c>
      <c r="L121" s="1">
        <f t="shared" si="57"/>
        <v>2</v>
      </c>
      <c r="M121" s="1">
        <f t="shared" si="58"/>
        <v>2</v>
      </c>
      <c r="N121" s="1">
        <f t="shared" si="59"/>
        <v>10.125</v>
      </c>
      <c r="O121" s="1">
        <f t="shared" si="60"/>
        <v>15.1875</v>
      </c>
      <c r="P121" s="1">
        <f t="shared" si="61"/>
        <v>4.05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4">
        <f>VLOOKUP(S121,$I$77:$K$83,2,FALSE)</f>
        <v>0</v>
      </c>
      <c r="Y121" s="4">
        <f t="shared" ref="Y121:AB121" si="69">VLOOKUP(T121,$I$77:$K$83,3,FALSE)</f>
        <v>0</v>
      </c>
      <c r="Z121" s="4">
        <f t="shared" si="69"/>
        <v>0</v>
      </c>
      <c r="AA121" s="4">
        <f t="shared" si="69"/>
        <v>0</v>
      </c>
      <c r="AB121" s="4">
        <f t="shared" si="69"/>
        <v>0</v>
      </c>
      <c r="AC121" s="1">
        <v>11</v>
      </c>
      <c r="AD121" s="1">
        <f t="shared" si="63"/>
        <v>19.8</v>
      </c>
      <c r="AE121" s="1">
        <v>10</v>
      </c>
      <c r="AF121" s="1">
        <f t="shared" si="64"/>
        <v>29.3625</v>
      </c>
      <c r="AG121" s="1">
        <f t="shared" si="65"/>
        <v>875.0025</v>
      </c>
      <c r="AH121">
        <f t="shared" si="66"/>
        <v>79.5456818181818</v>
      </c>
      <c r="AI121" s="1">
        <v>0.28</v>
      </c>
      <c r="AJ121">
        <f t="shared" si="67"/>
        <v>22</v>
      </c>
    </row>
    <row r="122" spans="1:36">
      <c r="A122" s="1">
        <v>3</v>
      </c>
      <c r="B122" s="1">
        <v>12</v>
      </c>
      <c r="C122" s="1">
        <f t="shared" si="68"/>
        <v>48</v>
      </c>
      <c r="D122" s="1">
        <f t="shared" si="53"/>
        <v>3</v>
      </c>
      <c r="E122" s="1">
        <v>2</v>
      </c>
      <c r="F122" s="1">
        <f t="shared" si="54"/>
        <v>4</v>
      </c>
      <c r="G122" s="1">
        <f>ROUND(D122*$G$30*文字概率!$H$52,0)</f>
        <v>11</v>
      </c>
      <c r="H122" s="1">
        <f>ROUND($G$30*D122*文字概率!$H$54,0)</f>
        <v>1</v>
      </c>
      <c r="I122" s="1">
        <f>ROUND(D122*$G$30*文字概率!$H$53,0)</f>
        <v>3</v>
      </c>
      <c r="J122" s="1">
        <f t="shared" si="55"/>
        <v>3</v>
      </c>
      <c r="K122" s="1">
        <f t="shared" si="56"/>
        <v>3</v>
      </c>
      <c r="L122" s="1">
        <f t="shared" si="57"/>
        <v>3</v>
      </c>
      <c r="M122" s="1">
        <f t="shared" si="58"/>
        <v>3</v>
      </c>
      <c r="N122" s="1">
        <f t="shared" si="59"/>
        <v>14.625</v>
      </c>
      <c r="O122" s="1">
        <f t="shared" si="60"/>
        <v>21.9375</v>
      </c>
      <c r="P122" s="1">
        <f t="shared" si="61"/>
        <v>5.85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4">
        <f>VLOOKUP(S122,$I$77:$K$83,2,FALSE)</f>
        <v>0</v>
      </c>
      <c r="Y122" s="4">
        <f t="shared" ref="Y122:AB122" si="70">VLOOKUP(T122,$I$77:$K$83,3,FALSE)</f>
        <v>0</v>
      </c>
      <c r="Z122" s="4">
        <f t="shared" si="70"/>
        <v>0</v>
      </c>
      <c r="AA122" s="4">
        <f t="shared" si="70"/>
        <v>0</v>
      </c>
      <c r="AB122" s="4">
        <f t="shared" si="70"/>
        <v>0</v>
      </c>
      <c r="AC122" s="1">
        <v>12</v>
      </c>
      <c r="AD122" s="1">
        <f t="shared" si="63"/>
        <v>21.6</v>
      </c>
      <c r="AE122" s="1">
        <v>10</v>
      </c>
      <c r="AF122" s="1">
        <f t="shared" si="64"/>
        <v>42.4125</v>
      </c>
      <c r="AG122" s="1">
        <f t="shared" si="65"/>
        <v>1340.235</v>
      </c>
      <c r="AH122">
        <f t="shared" si="66"/>
        <v>111.68625</v>
      </c>
      <c r="AI122" s="1">
        <v>0.32</v>
      </c>
      <c r="AJ122">
        <f t="shared" si="67"/>
        <v>36</v>
      </c>
    </row>
    <row r="123" spans="1:36">
      <c r="A123" s="1">
        <v>4</v>
      </c>
      <c r="B123" s="1">
        <v>13</v>
      </c>
      <c r="C123" s="1">
        <f t="shared" si="68"/>
        <v>64</v>
      </c>
      <c r="D123" s="1">
        <f t="shared" si="53"/>
        <v>4</v>
      </c>
      <c r="E123" s="1">
        <v>3</v>
      </c>
      <c r="F123" s="1">
        <f t="shared" si="54"/>
        <v>4</v>
      </c>
      <c r="G123" s="1">
        <f>ROUND(D123*$G$30*文字概率!$H$52,0)</f>
        <v>15</v>
      </c>
      <c r="H123" s="1">
        <f>ROUND($G$30*D123*文字概率!$H$54,0)</f>
        <v>1</v>
      </c>
      <c r="I123" s="1">
        <f>ROUND(D123*$G$30*文字概率!$H$53,0)</f>
        <v>4</v>
      </c>
      <c r="J123" s="1">
        <f t="shared" si="55"/>
        <v>4</v>
      </c>
      <c r="K123" s="1">
        <f t="shared" si="56"/>
        <v>4</v>
      </c>
      <c r="L123" s="1">
        <f t="shared" si="57"/>
        <v>4</v>
      </c>
      <c r="M123" s="1">
        <f t="shared" si="58"/>
        <v>4</v>
      </c>
      <c r="N123" s="1">
        <f t="shared" si="59"/>
        <v>19.845</v>
      </c>
      <c r="O123" s="1">
        <f t="shared" si="60"/>
        <v>29.7675</v>
      </c>
      <c r="P123" s="1">
        <f t="shared" si="61"/>
        <v>7.938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4">
        <f>VLOOKUP(S123,$I$77:$K$83,2,FALSE)</f>
        <v>0</v>
      </c>
      <c r="Y123" s="4">
        <f t="shared" ref="Y123:AB123" si="71">VLOOKUP(T123,$I$77:$K$83,3,FALSE)</f>
        <v>0</v>
      </c>
      <c r="Z123" s="4">
        <f t="shared" si="71"/>
        <v>0</v>
      </c>
      <c r="AA123" s="4">
        <f t="shared" si="71"/>
        <v>0</v>
      </c>
      <c r="AB123" s="4">
        <f t="shared" si="71"/>
        <v>0</v>
      </c>
      <c r="AC123" s="1">
        <v>13</v>
      </c>
      <c r="AD123" s="1">
        <f t="shared" si="63"/>
        <v>23.4</v>
      </c>
      <c r="AE123" s="1">
        <v>10</v>
      </c>
      <c r="AF123" s="1">
        <f t="shared" si="64"/>
        <v>57.5505</v>
      </c>
      <c r="AG123" s="1">
        <f t="shared" si="65"/>
        <v>1922.1867</v>
      </c>
      <c r="AH123">
        <f t="shared" si="66"/>
        <v>147.860515384615</v>
      </c>
      <c r="AI123" s="1">
        <v>0.35</v>
      </c>
      <c r="AJ123">
        <f t="shared" si="67"/>
        <v>52</v>
      </c>
    </row>
    <row r="124" spans="1:36">
      <c r="A124" s="1">
        <v>5</v>
      </c>
      <c r="B124" s="1">
        <v>15</v>
      </c>
      <c r="C124" s="1">
        <f t="shared" si="68"/>
        <v>81</v>
      </c>
      <c r="D124" s="1">
        <f t="shared" si="53"/>
        <v>5</v>
      </c>
      <c r="E124" s="1">
        <v>3</v>
      </c>
      <c r="F124" s="1">
        <f t="shared" si="54"/>
        <v>5</v>
      </c>
      <c r="G124" s="1">
        <f>ROUND(D124*$G$30*文字概率!$H$52,0)</f>
        <v>19</v>
      </c>
      <c r="H124" s="1">
        <f>ROUND($G$30*D124*文字概率!$H$54,0)</f>
        <v>2</v>
      </c>
      <c r="I124" s="1">
        <f>ROUND(D124*$G$30*文字概率!$H$53,0)</f>
        <v>5</v>
      </c>
      <c r="J124" s="1">
        <f t="shared" si="55"/>
        <v>5</v>
      </c>
      <c r="K124" s="1">
        <f t="shared" si="56"/>
        <v>5</v>
      </c>
      <c r="L124" s="1">
        <f t="shared" si="57"/>
        <v>5</v>
      </c>
      <c r="M124" s="1">
        <f t="shared" si="58"/>
        <v>5</v>
      </c>
      <c r="N124" s="1">
        <f t="shared" si="59"/>
        <v>34.47</v>
      </c>
      <c r="O124" s="1">
        <f t="shared" si="60"/>
        <v>51.705</v>
      </c>
      <c r="P124" s="1">
        <f t="shared" si="61"/>
        <v>13.788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4">
        <f>VLOOKUP(S124,$I$77:$K$83,2,FALSE)</f>
        <v>0</v>
      </c>
      <c r="Y124" s="4">
        <f t="shared" ref="Y124:AB124" si="72">VLOOKUP(T124,$I$77:$K$83,3,FALSE)</f>
        <v>0</v>
      </c>
      <c r="Z124" s="4">
        <f t="shared" si="72"/>
        <v>0</v>
      </c>
      <c r="AA124" s="4">
        <f t="shared" si="72"/>
        <v>0</v>
      </c>
      <c r="AB124" s="4">
        <f t="shared" si="72"/>
        <v>0</v>
      </c>
      <c r="AC124" s="1">
        <v>15</v>
      </c>
      <c r="AD124" s="1">
        <f t="shared" si="63"/>
        <v>27</v>
      </c>
      <c r="AE124" s="1">
        <v>10</v>
      </c>
      <c r="AF124" s="1">
        <f t="shared" si="64"/>
        <v>99.963</v>
      </c>
      <c r="AG124" s="1">
        <f t="shared" si="65"/>
        <v>3698.631</v>
      </c>
      <c r="AH124">
        <f t="shared" si="66"/>
        <v>246.5754</v>
      </c>
      <c r="AI124" s="1">
        <v>0.4</v>
      </c>
      <c r="AJ124">
        <f t="shared" si="67"/>
        <v>99</v>
      </c>
    </row>
    <row r="125" spans="1:36">
      <c r="A125" s="1">
        <v>6</v>
      </c>
      <c r="B125" s="1">
        <v>16</v>
      </c>
      <c r="C125" s="1">
        <f t="shared" si="68"/>
        <v>101</v>
      </c>
      <c r="D125" s="1">
        <f t="shared" si="53"/>
        <v>6</v>
      </c>
      <c r="E125" s="1">
        <v>3</v>
      </c>
      <c r="F125" s="1">
        <f t="shared" si="54"/>
        <v>5</v>
      </c>
      <c r="G125" s="1">
        <f>ROUND(D125*$G$30*文字概率!$H$52,0)</f>
        <v>22</v>
      </c>
      <c r="H125" s="1">
        <f>ROUND($G$30*D125*文字概率!$H$54,0)</f>
        <v>2</v>
      </c>
      <c r="I125" s="1">
        <f>ROUND(D125*$G$30*文字概率!$H$53,0)</f>
        <v>6</v>
      </c>
      <c r="J125" s="1">
        <f t="shared" si="55"/>
        <v>6</v>
      </c>
      <c r="K125" s="1">
        <f t="shared" si="56"/>
        <v>6</v>
      </c>
      <c r="L125" s="1">
        <f t="shared" si="57"/>
        <v>6</v>
      </c>
      <c r="M125" s="1">
        <f t="shared" si="58"/>
        <v>6</v>
      </c>
      <c r="N125" s="1">
        <f t="shared" si="59"/>
        <v>29.97</v>
      </c>
      <c r="O125" s="1">
        <f t="shared" si="60"/>
        <v>44.955</v>
      </c>
      <c r="P125" s="1">
        <f t="shared" si="61"/>
        <v>11.988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4">
        <f>VLOOKUP(S125,$I$88:$K$94,2,FALSE)</f>
        <v>26.25</v>
      </c>
      <c r="Y125" s="4">
        <f t="shared" ref="Y125:AB125" si="73">VLOOKUP(T125,$I$77:$K$83,3,FALSE)</f>
        <v>0</v>
      </c>
      <c r="Z125" s="4">
        <f t="shared" si="73"/>
        <v>0</v>
      </c>
      <c r="AA125" s="4">
        <f t="shared" si="73"/>
        <v>0</v>
      </c>
      <c r="AB125" s="4">
        <f t="shared" si="73"/>
        <v>0</v>
      </c>
      <c r="AC125" s="1">
        <v>16</v>
      </c>
      <c r="AD125" s="1">
        <f t="shared" si="63"/>
        <v>28.8</v>
      </c>
      <c r="AE125" s="1">
        <v>10</v>
      </c>
      <c r="AF125" s="1">
        <f t="shared" si="64"/>
        <v>113.163</v>
      </c>
      <c r="AG125" s="1">
        <f t="shared" si="65"/>
        <v>4390.7244</v>
      </c>
      <c r="AH125">
        <f t="shared" si="66"/>
        <v>274.420275</v>
      </c>
      <c r="AI125" s="1">
        <v>0.5</v>
      </c>
      <c r="AJ125">
        <f t="shared" si="67"/>
        <v>137</v>
      </c>
    </row>
    <row r="126" spans="1:36">
      <c r="A126" s="1">
        <v>7</v>
      </c>
      <c r="B126" s="1">
        <v>18</v>
      </c>
      <c r="C126" s="1">
        <f t="shared" si="68"/>
        <v>122</v>
      </c>
      <c r="D126" s="1">
        <f t="shared" si="53"/>
        <v>7</v>
      </c>
      <c r="E126" s="1">
        <v>3</v>
      </c>
      <c r="F126" s="1">
        <f t="shared" si="54"/>
        <v>6</v>
      </c>
      <c r="G126" s="1">
        <f>ROUND(D126*$G$30*文字概率!$H$52,0)</f>
        <v>26</v>
      </c>
      <c r="H126" s="1">
        <f>ROUND($G$30*D126*文字概率!$H$54,0)</f>
        <v>2</v>
      </c>
      <c r="I126" s="1">
        <f>ROUND(D126*$G$30*文字概率!$H$53,0)</f>
        <v>7</v>
      </c>
      <c r="J126" s="1">
        <f t="shared" si="55"/>
        <v>7</v>
      </c>
      <c r="K126" s="1">
        <f t="shared" si="56"/>
        <v>7</v>
      </c>
      <c r="L126" s="1">
        <f t="shared" si="57"/>
        <v>7</v>
      </c>
      <c r="M126" s="1">
        <f t="shared" si="58"/>
        <v>7</v>
      </c>
      <c r="N126" s="1">
        <f t="shared" si="59"/>
        <v>34.47</v>
      </c>
      <c r="O126" s="1">
        <f t="shared" si="60"/>
        <v>51.705</v>
      </c>
      <c r="P126" s="1">
        <f t="shared" si="61"/>
        <v>13.788</v>
      </c>
      <c r="S126" s="1">
        <v>1</v>
      </c>
      <c r="T126" s="1">
        <v>0</v>
      </c>
      <c r="U126" s="1">
        <v>0</v>
      </c>
      <c r="V126" s="1">
        <v>0</v>
      </c>
      <c r="W126" s="1">
        <v>0</v>
      </c>
      <c r="X126" s="4">
        <f t="shared" ref="X126:X144" si="74">VLOOKUP(S126,$I$88:$K$94,2,FALSE)</f>
        <v>26.25</v>
      </c>
      <c r="Y126" s="4">
        <f t="shared" ref="Y126:AB126" si="75">VLOOKUP(T126,$I$77:$K$83,3,FALSE)</f>
        <v>0</v>
      </c>
      <c r="Z126" s="4">
        <f t="shared" si="75"/>
        <v>0</v>
      </c>
      <c r="AA126" s="4">
        <f t="shared" si="75"/>
        <v>0</v>
      </c>
      <c r="AB126" s="4">
        <f t="shared" si="75"/>
        <v>0</v>
      </c>
      <c r="AC126" s="1">
        <v>18</v>
      </c>
      <c r="AD126" s="1">
        <f t="shared" si="63"/>
        <v>32.4</v>
      </c>
      <c r="AE126" s="1">
        <v>10</v>
      </c>
      <c r="AF126" s="1">
        <f t="shared" si="64"/>
        <v>126.213</v>
      </c>
      <c r="AG126" s="1">
        <f t="shared" si="65"/>
        <v>5351.4312</v>
      </c>
      <c r="AH126">
        <f t="shared" si="66"/>
        <v>297.301733333333</v>
      </c>
      <c r="AI126" s="1">
        <v>0.6</v>
      </c>
      <c r="AJ126">
        <f t="shared" si="67"/>
        <v>178</v>
      </c>
    </row>
    <row r="127" spans="1:36">
      <c r="A127" s="1">
        <v>8</v>
      </c>
      <c r="B127" s="1">
        <v>19</v>
      </c>
      <c r="C127" s="1">
        <f t="shared" si="68"/>
        <v>146</v>
      </c>
      <c r="D127" s="1">
        <f t="shared" si="53"/>
        <v>8</v>
      </c>
      <c r="E127" s="1">
        <v>3</v>
      </c>
      <c r="F127" s="1">
        <f t="shared" si="54"/>
        <v>6</v>
      </c>
      <c r="G127" s="1">
        <f>ROUND(D127*$G$30*文字概率!$H$52,0)</f>
        <v>30</v>
      </c>
      <c r="H127" s="1">
        <f>ROUND($G$30*D127*文字概率!$H$54,0)</f>
        <v>3</v>
      </c>
      <c r="I127" s="1">
        <f>ROUND(D127*$G$30*文字概率!$H$53,0)</f>
        <v>7</v>
      </c>
      <c r="J127" s="1">
        <f t="shared" si="55"/>
        <v>8</v>
      </c>
      <c r="K127" s="1">
        <f t="shared" si="56"/>
        <v>8</v>
      </c>
      <c r="L127" s="1">
        <f t="shared" si="57"/>
        <v>8</v>
      </c>
      <c r="M127" s="1">
        <f t="shared" si="58"/>
        <v>8</v>
      </c>
      <c r="N127" s="1">
        <f t="shared" si="59"/>
        <v>33.53805</v>
      </c>
      <c r="O127" s="1">
        <f t="shared" si="60"/>
        <v>50.307075</v>
      </c>
      <c r="P127" s="1">
        <f t="shared" si="61"/>
        <v>13.41522</v>
      </c>
      <c r="S127" s="1">
        <v>2</v>
      </c>
      <c r="T127" s="1">
        <v>1</v>
      </c>
      <c r="U127" s="1">
        <v>0</v>
      </c>
      <c r="V127" s="1">
        <v>0</v>
      </c>
      <c r="W127" s="1">
        <v>0</v>
      </c>
      <c r="X127" s="4">
        <f t="shared" si="74"/>
        <v>51.1875</v>
      </c>
      <c r="Y127" s="4">
        <f>VLOOKUP(T127,$I$88:$K$94,3,FALSE)</f>
        <v>63</v>
      </c>
      <c r="Z127" s="4">
        <f t="shared" ref="Y127:AB127" si="76">VLOOKUP(U127,$I$77:$K$83,3,FALSE)</f>
        <v>0</v>
      </c>
      <c r="AA127" s="4">
        <f t="shared" si="76"/>
        <v>0</v>
      </c>
      <c r="AB127" s="4">
        <f t="shared" si="76"/>
        <v>0</v>
      </c>
      <c r="AC127" s="1">
        <v>19</v>
      </c>
      <c r="AD127" s="1">
        <f t="shared" si="63"/>
        <v>34.2</v>
      </c>
      <c r="AE127" s="1">
        <v>10</v>
      </c>
      <c r="AF127" s="1">
        <f t="shared" si="64"/>
        <v>211.447845</v>
      </c>
      <c r="AG127" s="1">
        <f t="shared" si="65"/>
        <v>9345.994749</v>
      </c>
      <c r="AH127">
        <f t="shared" si="66"/>
        <v>491.894460473684</v>
      </c>
      <c r="AI127" s="1">
        <v>0.7</v>
      </c>
      <c r="AJ127">
        <f t="shared" si="67"/>
        <v>344</v>
      </c>
    </row>
    <row r="128" spans="1:36">
      <c r="A128" s="1">
        <v>9</v>
      </c>
      <c r="B128" s="1">
        <v>21</v>
      </c>
      <c r="C128" s="1">
        <f t="shared" si="68"/>
        <v>171</v>
      </c>
      <c r="D128" s="1">
        <f t="shared" si="53"/>
        <v>9</v>
      </c>
      <c r="E128" s="1">
        <v>4</v>
      </c>
      <c r="F128" s="1">
        <f t="shared" si="54"/>
        <v>7</v>
      </c>
      <c r="G128" s="1">
        <f>ROUND(D128*$G$30*文字概率!$H$52,0)</f>
        <v>34</v>
      </c>
      <c r="H128" s="1">
        <f>ROUND($G$30*D128*文字概率!$H$54,0)</f>
        <v>3</v>
      </c>
      <c r="I128" s="1">
        <f>ROUND(D128*$G$30*文字概率!$H$53,0)</f>
        <v>8</v>
      </c>
      <c r="J128" s="1">
        <f t="shared" si="55"/>
        <v>9</v>
      </c>
      <c r="K128" s="1">
        <f t="shared" si="56"/>
        <v>9</v>
      </c>
      <c r="L128" s="1">
        <f t="shared" si="57"/>
        <v>9</v>
      </c>
      <c r="M128" s="1">
        <f t="shared" si="58"/>
        <v>9</v>
      </c>
      <c r="N128" s="1">
        <f t="shared" si="59"/>
        <v>38.03805</v>
      </c>
      <c r="O128" s="1">
        <f t="shared" si="60"/>
        <v>57.057075</v>
      </c>
      <c r="P128" s="1">
        <f t="shared" si="61"/>
        <v>15.21522</v>
      </c>
      <c r="S128" s="1">
        <v>2</v>
      </c>
      <c r="T128" s="1">
        <v>1</v>
      </c>
      <c r="U128" s="1">
        <v>0</v>
      </c>
      <c r="V128" s="1">
        <v>0</v>
      </c>
      <c r="W128" s="1">
        <v>0</v>
      </c>
      <c r="X128" s="4">
        <f t="shared" si="74"/>
        <v>51.1875</v>
      </c>
      <c r="Y128" s="4">
        <f t="shared" ref="Y128:Y144" si="77">VLOOKUP(T128,$I$88:$K$94,3,FALSE)</f>
        <v>63</v>
      </c>
      <c r="Z128" s="4">
        <f t="shared" ref="Y128:AB128" si="78">VLOOKUP(U128,$I$77:$K$83,3,FALSE)</f>
        <v>0</v>
      </c>
      <c r="AA128" s="4">
        <f t="shared" si="78"/>
        <v>0</v>
      </c>
      <c r="AB128" s="4">
        <f t="shared" si="78"/>
        <v>0</v>
      </c>
      <c r="AC128" s="1">
        <v>21</v>
      </c>
      <c r="AD128" s="1">
        <f t="shared" si="63"/>
        <v>37.8</v>
      </c>
      <c r="AE128" s="1">
        <v>10</v>
      </c>
      <c r="AF128" s="1">
        <f t="shared" si="64"/>
        <v>224.497845</v>
      </c>
      <c r="AG128" s="1">
        <f t="shared" si="65"/>
        <v>10730.996991</v>
      </c>
      <c r="AH128">
        <f t="shared" si="66"/>
        <v>510.999856714286</v>
      </c>
      <c r="AI128" s="1">
        <v>0.8</v>
      </c>
      <c r="AJ128">
        <f t="shared" si="67"/>
        <v>409</v>
      </c>
    </row>
    <row r="129" spans="1:36">
      <c r="A129" s="1">
        <v>10</v>
      </c>
      <c r="B129" s="1">
        <v>24</v>
      </c>
      <c r="C129" s="1">
        <f t="shared" si="68"/>
        <v>199</v>
      </c>
      <c r="D129" s="1">
        <f t="shared" si="53"/>
        <v>10</v>
      </c>
      <c r="E129" s="1">
        <v>4</v>
      </c>
      <c r="F129" s="1">
        <f t="shared" si="54"/>
        <v>8</v>
      </c>
      <c r="G129" s="1">
        <f>ROUND(D129*$G$30*文字概率!$H$52,0)</f>
        <v>37</v>
      </c>
      <c r="H129" s="1">
        <f>ROUND($G$30*D129*文字概率!$H$54,0)</f>
        <v>3</v>
      </c>
      <c r="I129" s="1">
        <f>ROUND(D129*$G$30*文字概率!$H$53,0)</f>
        <v>9</v>
      </c>
      <c r="J129" s="1">
        <f t="shared" si="55"/>
        <v>9</v>
      </c>
      <c r="K129" s="1">
        <f t="shared" si="56"/>
        <v>9</v>
      </c>
      <c r="L129" s="1">
        <f t="shared" si="57"/>
        <v>9</v>
      </c>
      <c r="M129" s="1">
        <f t="shared" si="58"/>
        <v>9</v>
      </c>
      <c r="N129" s="1">
        <f t="shared" si="59"/>
        <v>38.03805</v>
      </c>
      <c r="O129" s="1">
        <f t="shared" si="60"/>
        <v>57.057075</v>
      </c>
      <c r="P129" s="1">
        <f t="shared" si="61"/>
        <v>15.21522</v>
      </c>
      <c r="R129" s="1">
        <v>2</v>
      </c>
      <c r="S129" s="1">
        <v>2</v>
      </c>
      <c r="T129" s="1">
        <v>1</v>
      </c>
      <c r="U129" s="1">
        <v>0</v>
      </c>
      <c r="V129" s="1">
        <v>0</v>
      </c>
      <c r="W129" s="1">
        <v>0</v>
      </c>
      <c r="X129" s="4">
        <f t="shared" si="74"/>
        <v>51.1875</v>
      </c>
      <c r="Y129" s="4">
        <f t="shared" si="77"/>
        <v>63</v>
      </c>
      <c r="Z129" s="4">
        <f t="shared" ref="Y129:AB129" si="79">VLOOKUP(U129,$I$77:$K$83,3,FALSE)</f>
        <v>0</v>
      </c>
      <c r="AA129" s="4">
        <f t="shared" si="79"/>
        <v>0</v>
      </c>
      <c r="AB129" s="4">
        <f t="shared" si="79"/>
        <v>0</v>
      </c>
      <c r="AC129" s="1">
        <v>24</v>
      </c>
      <c r="AD129" s="1">
        <f t="shared" si="63"/>
        <v>43.2</v>
      </c>
      <c r="AE129" s="1">
        <v>10</v>
      </c>
      <c r="AF129" s="1">
        <f t="shared" si="64"/>
        <v>224.497845</v>
      </c>
      <c r="AG129" s="1">
        <f t="shared" si="65"/>
        <v>11943.285354</v>
      </c>
      <c r="AH129">
        <f t="shared" si="66"/>
        <v>497.63688975</v>
      </c>
      <c r="AI129" s="1">
        <v>0.9</v>
      </c>
      <c r="AJ129">
        <f t="shared" si="67"/>
        <v>448</v>
      </c>
    </row>
    <row r="130" s="1" customFormat="1" spans="1:36">
      <c r="A130" s="1">
        <v>11</v>
      </c>
      <c r="B130" s="1">
        <v>26</v>
      </c>
      <c r="C130" s="1">
        <f t="shared" si="68"/>
        <v>231</v>
      </c>
      <c r="D130" s="1">
        <f t="shared" si="53"/>
        <v>11</v>
      </c>
      <c r="E130" s="1">
        <v>4</v>
      </c>
      <c r="F130" s="1">
        <f t="shared" si="54"/>
        <v>9</v>
      </c>
      <c r="G130" s="1">
        <f>ROUND(D130*$G$30*文字概率!$H$52,0)</f>
        <v>41</v>
      </c>
      <c r="H130" s="1">
        <f>ROUND($G$30*D130*文字概率!$H$54,0)</f>
        <v>4</v>
      </c>
      <c r="I130" s="1">
        <f>ROUND(D130*$G$30*文字概率!$H$53,0)</f>
        <v>10</v>
      </c>
      <c r="J130" s="1">
        <f t="shared" si="55"/>
        <v>10</v>
      </c>
      <c r="K130" s="1">
        <f t="shared" si="56"/>
        <v>10</v>
      </c>
      <c r="L130" s="1">
        <f t="shared" si="57"/>
        <v>10</v>
      </c>
      <c r="M130" s="1">
        <f t="shared" si="58"/>
        <v>10</v>
      </c>
      <c r="N130" s="1">
        <f t="shared" si="59"/>
        <v>43.66305</v>
      </c>
      <c r="O130" s="1">
        <f t="shared" si="60"/>
        <v>65.494575</v>
      </c>
      <c r="P130" s="1">
        <f t="shared" si="61"/>
        <v>17.46522</v>
      </c>
      <c r="S130" s="1">
        <v>3</v>
      </c>
      <c r="T130" s="1">
        <v>1</v>
      </c>
      <c r="U130" s="1">
        <v>0</v>
      </c>
      <c r="V130" s="1">
        <v>0</v>
      </c>
      <c r="W130" s="1">
        <v>0</v>
      </c>
      <c r="X130" s="4">
        <f t="shared" si="74"/>
        <v>85.995</v>
      </c>
      <c r="Y130" s="4">
        <f t="shared" si="77"/>
        <v>63</v>
      </c>
      <c r="Z130" s="4">
        <f t="shared" ref="Y130:AB130" si="80">VLOOKUP(U130,$I$77:$K$83,3,FALSE)</f>
        <v>0</v>
      </c>
      <c r="AA130" s="4">
        <f t="shared" si="80"/>
        <v>0</v>
      </c>
      <c r="AB130" s="4">
        <f t="shared" si="80"/>
        <v>0</v>
      </c>
      <c r="AC130" s="1">
        <v>26</v>
      </c>
      <c r="AD130" s="1">
        <f t="shared" si="63"/>
        <v>46.8</v>
      </c>
      <c r="AE130" s="1">
        <v>10</v>
      </c>
      <c r="AF130" s="1">
        <f t="shared" si="64"/>
        <v>275.617845</v>
      </c>
      <c r="AG130" s="1">
        <f t="shared" si="65"/>
        <v>15655.093596</v>
      </c>
      <c r="AH130">
        <f t="shared" si="66"/>
        <v>602.118984461538</v>
      </c>
      <c r="AI130" s="1">
        <v>1</v>
      </c>
      <c r="AJ130">
        <f t="shared" si="67"/>
        <v>602</v>
      </c>
    </row>
    <row r="131" spans="1:36">
      <c r="A131" s="1">
        <v>12</v>
      </c>
      <c r="B131" s="1">
        <v>29</v>
      </c>
      <c r="C131" s="1">
        <f t="shared" si="68"/>
        <v>266</v>
      </c>
      <c r="D131" s="1">
        <f t="shared" si="53"/>
        <v>12</v>
      </c>
      <c r="E131" s="1">
        <v>4</v>
      </c>
      <c r="F131" s="1">
        <f t="shared" si="54"/>
        <v>10</v>
      </c>
      <c r="G131" s="1">
        <f>ROUND(D131*$G$30*文字概率!$H$52,0)</f>
        <v>45</v>
      </c>
      <c r="H131" s="1">
        <f>ROUND($G$30*D131*文字概率!$H$54,0)</f>
        <v>4</v>
      </c>
      <c r="I131" s="1">
        <f>ROUND(D131*$G$30*文字概率!$H$53,0)</f>
        <v>11</v>
      </c>
      <c r="J131" s="1">
        <f t="shared" si="55"/>
        <v>11</v>
      </c>
      <c r="K131" s="1">
        <f t="shared" si="56"/>
        <v>11</v>
      </c>
      <c r="L131" s="1">
        <f t="shared" si="57"/>
        <v>11</v>
      </c>
      <c r="M131" s="1">
        <f t="shared" si="58"/>
        <v>11</v>
      </c>
      <c r="N131" s="1">
        <f t="shared" si="59"/>
        <v>48.16305</v>
      </c>
      <c r="O131" s="1">
        <f t="shared" si="60"/>
        <v>72.244575</v>
      </c>
      <c r="P131" s="1">
        <f t="shared" si="61"/>
        <v>19.26522</v>
      </c>
      <c r="S131" s="1">
        <v>3</v>
      </c>
      <c r="T131" s="1">
        <v>2</v>
      </c>
      <c r="U131" s="1">
        <v>1</v>
      </c>
      <c r="V131" s="1">
        <v>0</v>
      </c>
      <c r="W131" s="1">
        <v>0</v>
      </c>
      <c r="X131" s="4">
        <f t="shared" si="74"/>
        <v>85.995</v>
      </c>
      <c r="Y131" s="4">
        <f t="shared" si="77"/>
        <v>122.85</v>
      </c>
      <c r="Z131" s="4">
        <f>VLOOKUP(U131,$I$88:$K$94,3,FALSE)</f>
        <v>63</v>
      </c>
      <c r="AA131" s="4">
        <f t="shared" ref="Y131:AB131" si="81">VLOOKUP(V131,$I$77:$K$83,3,FALSE)</f>
        <v>0</v>
      </c>
      <c r="AB131" s="4">
        <f t="shared" si="81"/>
        <v>0</v>
      </c>
      <c r="AC131" s="1">
        <v>29</v>
      </c>
      <c r="AD131" s="1">
        <f t="shared" si="63"/>
        <v>52.2</v>
      </c>
      <c r="AE131" s="1">
        <v>10</v>
      </c>
      <c r="AF131" s="1">
        <f t="shared" si="64"/>
        <v>411.517845</v>
      </c>
      <c r="AG131" s="1">
        <f t="shared" si="65"/>
        <v>25596.409959</v>
      </c>
      <c r="AH131">
        <f t="shared" si="66"/>
        <v>882.634826172414</v>
      </c>
      <c r="AI131" s="1">
        <v>1.2</v>
      </c>
      <c r="AJ131">
        <f t="shared" si="67"/>
        <v>1059</v>
      </c>
    </row>
    <row r="132" spans="1:36">
      <c r="A132" s="1">
        <v>13</v>
      </c>
      <c r="B132" s="1">
        <v>30</v>
      </c>
      <c r="C132" s="1">
        <f t="shared" si="68"/>
        <v>305</v>
      </c>
      <c r="D132" s="1">
        <f t="shared" si="53"/>
        <v>13</v>
      </c>
      <c r="E132" s="1">
        <v>4</v>
      </c>
      <c r="F132" s="1">
        <f t="shared" si="54"/>
        <v>10</v>
      </c>
      <c r="G132" s="1">
        <f>ROUND(D132*$G$30*文字概率!$H$52,0)</f>
        <v>49</v>
      </c>
      <c r="H132" s="1">
        <f>ROUND($G$30*D132*文字概率!$H$54,0)</f>
        <v>4</v>
      </c>
      <c r="I132" s="1">
        <f>ROUND(D132*$G$30*文字概率!$H$53,0)</f>
        <v>12</v>
      </c>
      <c r="J132" s="1">
        <f t="shared" si="55"/>
        <v>12</v>
      </c>
      <c r="K132" s="1">
        <f t="shared" si="56"/>
        <v>12</v>
      </c>
      <c r="L132" s="1">
        <f t="shared" si="57"/>
        <v>12</v>
      </c>
      <c r="M132" s="1">
        <f t="shared" si="58"/>
        <v>12</v>
      </c>
      <c r="N132" s="1">
        <f t="shared" si="59"/>
        <v>53.38305</v>
      </c>
      <c r="O132" s="1">
        <f t="shared" si="60"/>
        <v>80.074575</v>
      </c>
      <c r="P132" s="1">
        <f t="shared" si="61"/>
        <v>21.35322</v>
      </c>
      <c r="S132" s="1">
        <v>3</v>
      </c>
      <c r="T132" s="1">
        <v>2</v>
      </c>
      <c r="U132" s="1">
        <v>1</v>
      </c>
      <c r="V132" s="1">
        <v>0</v>
      </c>
      <c r="W132" s="1">
        <v>0</v>
      </c>
      <c r="X132" s="4">
        <f t="shared" si="74"/>
        <v>85.995</v>
      </c>
      <c r="Y132" s="4">
        <f t="shared" si="77"/>
        <v>122.85</v>
      </c>
      <c r="Z132" s="4">
        <f t="shared" ref="Z132:Z144" si="82">VLOOKUP(U132,$I$88:$K$94,3,FALSE)</f>
        <v>63</v>
      </c>
      <c r="AA132" s="4">
        <f t="shared" ref="Y132:AB132" si="83">VLOOKUP(V132,$I$77:$K$83,3,FALSE)</f>
        <v>0</v>
      </c>
      <c r="AB132" s="4">
        <f t="shared" si="83"/>
        <v>0</v>
      </c>
      <c r="AC132" s="1">
        <v>30</v>
      </c>
      <c r="AD132" s="1">
        <f t="shared" si="63"/>
        <v>54</v>
      </c>
      <c r="AE132" s="1">
        <v>10</v>
      </c>
      <c r="AF132" s="1">
        <f t="shared" si="64"/>
        <v>426.655845</v>
      </c>
      <c r="AG132" s="1">
        <f t="shared" si="65"/>
        <v>27305.97408</v>
      </c>
      <c r="AH132">
        <f t="shared" si="66"/>
        <v>910.199136</v>
      </c>
      <c r="AI132" s="1">
        <v>1.4</v>
      </c>
      <c r="AJ132">
        <f t="shared" si="67"/>
        <v>1274</v>
      </c>
    </row>
    <row r="133" spans="1:36">
      <c r="A133" s="1">
        <v>14</v>
      </c>
      <c r="B133" s="1">
        <v>35</v>
      </c>
      <c r="C133" s="1">
        <f t="shared" si="68"/>
        <v>345</v>
      </c>
      <c r="D133" s="1">
        <f t="shared" si="53"/>
        <v>14</v>
      </c>
      <c r="E133" s="1">
        <v>4</v>
      </c>
      <c r="F133" s="1">
        <f t="shared" si="54"/>
        <v>12</v>
      </c>
      <c r="G133" s="1">
        <f>ROUND(D133*$G$30*文字概率!$H$52,0)</f>
        <v>52</v>
      </c>
      <c r="H133" s="1">
        <f>ROUND($G$30*D133*文字概率!$H$54,0)</f>
        <v>4</v>
      </c>
      <c r="I133" s="1">
        <f>ROUND(D133*$G$30*文字概率!$H$53,0)</f>
        <v>13</v>
      </c>
      <c r="J133" s="1">
        <f t="shared" si="55"/>
        <v>13</v>
      </c>
      <c r="K133" s="1">
        <f t="shared" si="56"/>
        <v>13</v>
      </c>
      <c r="L133" s="1">
        <f t="shared" si="57"/>
        <v>13</v>
      </c>
      <c r="M133" s="1">
        <f t="shared" si="58"/>
        <v>13</v>
      </c>
      <c r="N133" s="1">
        <f t="shared" si="59"/>
        <v>57.88305</v>
      </c>
      <c r="O133" s="1">
        <f t="shared" si="60"/>
        <v>86.824575</v>
      </c>
      <c r="P133" s="1">
        <f t="shared" si="61"/>
        <v>23.15322</v>
      </c>
      <c r="S133" s="1">
        <v>3</v>
      </c>
      <c r="T133" s="1">
        <v>2</v>
      </c>
      <c r="U133" s="1">
        <v>1</v>
      </c>
      <c r="V133" s="1">
        <v>1</v>
      </c>
      <c r="W133" s="1">
        <v>0</v>
      </c>
      <c r="X133" s="4">
        <f t="shared" si="74"/>
        <v>85.995</v>
      </c>
      <c r="Y133" s="4">
        <f t="shared" si="77"/>
        <v>122.85</v>
      </c>
      <c r="Z133" s="4">
        <f t="shared" si="82"/>
        <v>63</v>
      </c>
      <c r="AA133" s="4">
        <f>VLOOKUP(V133,$I$88:$K$94,3,FALSE)</f>
        <v>63</v>
      </c>
      <c r="AB133" s="4">
        <f>VLOOKUP(W133,$I$77:$K$83,3,FALSE)</f>
        <v>0</v>
      </c>
      <c r="AC133" s="1">
        <v>35</v>
      </c>
      <c r="AD133" s="1">
        <f t="shared" si="63"/>
        <v>63</v>
      </c>
      <c r="AE133" s="1">
        <v>10</v>
      </c>
      <c r="AF133" s="1">
        <f t="shared" si="64"/>
        <v>502.705845</v>
      </c>
      <c r="AG133" s="1">
        <f t="shared" si="65"/>
        <v>36697.526685</v>
      </c>
      <c r="AH133">
        <f t="shared" si="66"/>
        <v>1048.50076242857</v>
      </c>
      <c r="AI133" s="1">
        <v>1.6</v>
      </c>
      <c r="AJ133">
        <f t="shared" si="67"/>
        <v>1678</v>
      </c>
    </row>
    <row r="134" spans="1:36">
      <c r="A134" s="1">
        <v>15</v>
      </c>
      <c r="B134" s="1">
        <v>38</v>
      </c>
      <c r="C134" s="1">
        <f t="shared" si="68"/>
        <v>392</v>
      </c>
      <c r="D134" s="1">
        <f t="shared" si="53"/>
        <v>15</v>
      </c>
      <c r="E134" s="1">
        <v>4</v>
      </c>
      <c r="F134" s="1">
        <f t="shared" si="54"/>
        <v>13</v>
      </c>
      <c r="G134" s="1">
        <f>ROUND(D134*$G$30*文字概率!$H$52,0)</f>
        <v>56</v>
      </c>
      <c r="H134" s="1">
        <f>ROUND($G$30*D134*文字概率!$H$54,0)</f>
        <v>5</v>
      </c>
      <c r="I134" s="1">
        <f>ROUND(D134*$G$30*文字概率!$H$53,0)</f>
        <v>14</v>
      </c>
      <c r="J134" s="1">
        <f t="shared" si="55"/>
        <v>14</v>
      </c>
      <c r="K134" s="1">
        <f t="shared" si="56"/>
        <v>14</v>
      </c>
      <c r="L134" s="1">
        <f t="shared" si="57"/>
        <v>14</v>
      </c>
      <c r="M134" s="1">
        <f t="shared" si="58"/>
        <v>14</v>
      </c>
      <c r="N134" s="1">
        <f t="shared" si="59"/>
        <v>63.50805</v>
      </c>
      <c r="O134" s="1">
        <f t="shared" si="60"/>
        <v>95.262075</v>
      </c>
      <c r="P134" s="1">
        <f t="shared" si="61"/>
        <v>25.40322</v>
      </c>
      <c r="R134" s="1">
        <v>3</v>
      </c>
      <c r="S134" s="1">
        <v>4</v>
      </c>
      <c r="T134" s="1">
        <v>3</v>
      </c>
      <c r="U134" s="1">
        <v>1</v>
      </c>
      <c r="V134" s="1">
        <v>1</v>
      </c>
      <c r="W134" s="1">
        <v>0</v>
      </c>
      <c r="X134" s="4">
        <f t="shared" si="74"/>
        <v>128.562525</v>
      </c>
      <c r="Y134" s="4">
        <f t="shared" si="77"/>
        <v>206.388</v>
      </c>
      <c r="Z134" s="4">
        <f t="shared" si="82"/>
        <v>63</v>
      </c>
      <c r="AA134" s="4">
        <f t="shared" ref="AA134:AA144" si="84">VLOOKUP(V134,$I$88:$K$94,3,FALSE)</f>
        <v>63</v>
      </c>
      <c r="AB134" s="4">
        <f>VLOOKUP(W134,$I$77:$K$83,3,FALSE)</f>
        <v>0</v>
      </c>
      <c r="AC134" s="1">
        <v>38</v>
      </c>
      <c r="AD134" s="1">
        <f t="shared" si="63"/>
        <v>68.4</v>
      </c>
      <c r="AE134" s="1">
        <v>10</v>
      </c>
      <c r="AF134" s="1">
        <f t="shared" si="64"/>
        <v>645.12387</v>
      </c>
      <c r="AG134" s="1">
        <f t="shared" si="65"/>
        <v>50577.711408</v>
      </c>
      <c r="AH134">
        <f t="shared" si="66"/>
        <v>1330.99240547368</v>
      </c>
      <c r="AI134" s="1">
        <v>1.8</v>
      </c>
      <c r="AJ134">
        <f t="shared" si="67"/>
        <v>2396</v>
      </c>
    </row>
    <row r="135" spans="1:36">
      <c r="A135" s="1">
        <v>16</v>
      </c>
      <c r="B135" s="1">
        <v>42</v>
      </c>
      <c r="C135" s="1">
        <f t="shared" si="68"/>
        <v>443</v>
      </c>
      <c r="D135" s="1">
        <f t="shared" si="53"/>
        <v>17</v>
      </c>
      <c r="E135" s="1">
        <v>4</v>
      </c>
      <c r="F135" s="1">
        <f t="shared" si="54"/>
        <v>14</v>
      </c>
      <c r="G135" s="1">
        <f>ROUND(D135*$G$30*文字概率!$H$52,0)</f>
        <v>64</v>
      </c>
      <c r="H135" s="1">
        <f>ROUND($G$30*D135*文字概率!$H$54,0)</f>
        <v>5</v>
      </c>
      <c r="I135" s="1">
        <f>ROUND(D135*$G$30*文字概率!$H$53,0)</f>
        <v>16</v>
      </c>
      <c r="J135" s="1">
        <f t="shared" si="55"/>
        <v>16</v>
      </c>
      <c r="K135" s="1">
        <f t="shared" si="56"/>
        <v>16</v>
      </c>
      <c r="L135" s="1">
        <f t="shared" si="57"/>
        <v>16</v>
      </c>
      <c r="M135" s="1">
        <f t="shared" si="58"/>
        <v>16</v>
      </c>
      <c r="N135" s="1">
        <f t="shared" si="59"/>
        <v>48.294792</v>
      </c>
      <c r="O135" s="1">
        <f t="shared" si="60"/>
        <v>72.442188</v>
      </c>
      <c r="P135" s="1">
        <f t="shared" si="61"/>
        <v>19.3179168</v>
      </c>
      <c r="S135" s="1">
        <v>4</v>
      </c>
      <c r="T135" s="1">
        <v>3</v>
      </c>
      <c r="U135" s="1">
        <v>2</v>
      </c>
      <c r="V135" s="1">
        <v>1</v>
      </c>
      <c r="W135" s="1">
        <v>0</v>
      </c>
      <c r="X135" s="4">
        <f t="shared" si="74"/>
        <v>128.562525</v>
      </c>
      <c r="Y135" s="4">
        <f t="shared" si="77"/>
        <v>206.388</v>
      </c>
      <c r="Z135" s="4">
        <f t="shared" si="82"/>
        <v>122.85</v>
      </c>
      <c r="AA135" s="4">
        <f t="shared" si="84"/>
        <v>63</v>
      </c>
      <c r="AB135" s="4">
        <f>VLOOKUP(W135,$I$77:$K$83,3,FALSE)</f>
        <v>0</v>
      </c>
      <c r="AC135" s="1">
        <v>42</v>
      </c>
      <c r="AD135" s="1">
        <f t="shared" si="63"/>
        <v>75.6</v>
      </c>
      <c r="AE135" s="1">
        <v>10</v>
      </c>
      <c r="AF135" s="1">
        <f t="shared" si="64"/>
        <v>660.8554218</v>
      </c>
      <c r="AG135" s="1">
        <f t="shared" si="65"/>
        <v>56569.22410608</v>
      </c>
      <c r="AH135">
        <f t="shared" si="66"/>
        <v>1346.88628824</v>
      </c>
      <c r="AI135" s="1">
        <v>2</v>
      </c>
      <c r="AJ135">
        <f t="shared" si="67"/>
        <v>2694</v>
      </c>
    </row>
    <row r="136" spans="1:36">
      <c r="A136" s="1">
        <v>17</v>
      </c>
      <c r="B136" s="1">
        <v>45</v>
      </c>
      <c r="C136" s="1">
        <f t="shared" si="68"/>
        <v>499</v>
      </c>
      <c r="D136" s="1">
        <f t="shared" si="53"/>
        <v>18</v>
      </c>
      <c r="E136" s="1">
        <v>4</v>
      </c>
      <c r="F136" s="1">
        <f t="shared" si="54"/>
        <v>15</v>
      </c>
      <c r="G136" s="1">
        <f>ROUND(D136*$G$30*文字概率!$H$52,0)</f>
        <v>67</v>
      </c>
      <c r="H136" s="1">
        <f>ROUND($G$30*D136*文字概率!$H$54,0)</f>
        <v>6</v>
      </c>
      <c r="I136" s="1">
        <v>16</v>
      </c>
      <c r="J136" s="1">
        <v>16</v>
      </c>
      <c r="K136" s="1">
        <v>16</v>
      </c>
      <c r="L136" s="1">
        <v>16</v>
      </c>
      <c r="M136" s="1">
        <v>16</v>
      </c>
      <c r="N136" s="1">
        <f t="shared" si="59"/>
        <v>48.294792</v>
      </c>
      <c r="O136" s="1">
        <f t="shared" si="60"/>
        <v>72.442188</v>
      </c>
      <c r="P136" s="1">
        <f t="shared" si="61"/>
        <v>19.3179168</v>
      </c>
      <c r="S136" s="1">
        <v>4</v>
      </c>
      <c r="T136" s="1">
        <v>3</v>
      </c>
      <c r="U136" s="1">
        <v>2</v>
      </c>
      <c r="V136" s="1">
        <v>1</v>
      </c>
      <c r="W136" s="1">
        <v>1</v>
      </c>
      <c r="X136" s="4">
        <f t="shared" si="74"/>
        <v>128.562525</v>
      </c>
      <c r="Y136" s="4">
        <f t="shared" si="77"/>
        <v>206.388</v>
      </c>
      <c r="Z136" s="4">
        <f t="shared" si="82"/>
        <v>122.85</v>
      </c>
      <c r="AA136" s="4">
        <f t="shared" si="84"/>
        <v>63</v>
      </c>
      <c r="AB136" s="4">
        <f>VLOOKUP(W136,$I$88:$K$94,3,FALSE)</f>
        <v>63</v>
      </c>
      <c r="AC136" s="1">
        <v>45</v>
      </c>
      <c r="AD136" s="1">
        <f t="shared" si="63"/>
        <v>81</v>
      </c>
      <c r="AE136" s="1">
        <v>10</v>
      </c>
      <c r="AF136" s="1">
        <f t="shared" si="64"/>
        <v>723.8554218</v>
      </c>
      <c r="AG136" s="1">
        <f t="shared" si="65"/>
        <v>65870.8433838</v>
      </c>
      <c r="AH136">
        <f t="shared" si="66"/>
        <v>1463.79651964</v>
      </c>
      <c r="AI136" s="1">
        <v>2.3</v>
      </c>
      <c r="AJ136">
        <f t="shared" si="67"/>
        <v>3367</v>
      </c>
    </row>
    <row r="137" spans="1:36">
      <c r="A137" s="1">
        <v>18</v>
      </c>
      <c r="B137" s="1">
        <v>50</v>
      </c>
      <c r="C137" s="1">
        <f t="shared" si="68"/>
        <v>559</v>
      </c>
      <c r="D137" s="1">
        <f t="shared" si="53"/>
        <v>19</v>
      </c>
      <c r="E137" s="1">
        <v>5</v>
      </c>
      <c r="F137" s="1">
        <f t="shared" si="54"/>
        <v>17</v>
      </c>
      <c r="G137" s="1">
        <f>ROUND(D137*$G$30*文字概率!$H$52,0)</f>
        <v>71</v>
      </c>
      <c r="H137" s="1">
        <f>ROUND($G$30*D137*文字概率!$H$54,0)</f>
        <v>6</v>
      </c>
      <c r="I137" s="1">
        <v>16</v>
      </c>
      <c r="J137" s="1">
        <v>16</v>
      </c>
      <c r="K137" s="1">
        <v>16</v>
      </c>
      <c r="L137" s="1">
        <v>16</v>
      </c>
      <c r="M137" s="1">
        <v>16</v>
      </c>
      <c r="N137" s="1">
        <f t="shared" si="59"/>
        <v>48.294792</v>
      </c>
      <c r="O137" s="1">
        <f t="shared" si="60"/>
        <v>72.442188</v>
      </c>
      <c r="P137" s="1">
        <f t="shared" si="61"/>
        <v>19.3179168</v>
      </c>
      <c r="R137" s="1">
        <v>4</v>
      </c>
      <c r="S137" s="1">
        <v>4</v>
      </c>
      <c r="T137" s="1">
        <v>4</v>
      </c>
      <c r="U137" s="1">
        <v>2</v>
      </c>
      <c r="V137" s="1">
        <v>2</v>
      </c>
      <c r="W137" s="1">
        <v>1</v>
      </c>
      <c r="X137" s="4">
        <f t="shared" si="74"/>
        <v>128.562525</v>
      </c>
      <c r="Y137" s="4">
        <f t="shared" si="77"/>
        <v>308.55006</v>
      </c>
      <c r="Z137" s="4">
        <f t="shared" si="82"/>
        <v>122.85</v>
      </c>
      <c r="AA137" s="4">
        <f t="shared" si="84"/>
        <v>122.85</v>
      </c>
      <c r="AB137" s="4">
        <f t="shared" ref="AB137:AB144" si="85">VLOOKUP(W137,$I$88:$K$94,3,FALSE)</f>
        <v>63</v>
      </c>
      <c r="AC137" s="1">
        <v>50</v>
      </c>
      <c r="AD137" s="1">
        <f t="shared" si="63"/>
        <v>90</v>
      </c>
      <c r="AE137" s="1">
        <v>10</v>
      </c>
      <c r="AF137" s="1">
        <f t="shared" si="64"/>
        <v>885.8674818</v>
      </c>
      <c r="AG137" s="1">
        <f t="shared" si="65"/>
        <v>88586.74818</v>
      </c>
      <c r="AH137">
        <f t="shared" si="66"/>
        <v>1771.7349636</v>
      </c>
      <c r="AI137" s="1">
        <v>2.6</v>
      </c>
      <c r="AJ137">
        <f t="shared" si="67"/>
        <v>4607</v>
      </c>
    </row>
    <row r="138" spans="1:36">
      <c r="A138" s="1">
        <v>19</v>
      </c>
      <c r="B138" s="1">
        <v>50</v>
      </c>
      <c r="C138" s="1">
        <f t="shared" si="68"/>
        <v>626</v>
      </c>
      <c r="D138" s="1">
        <f t="shared" si="53"/>
        <v>20</v>
      </c>
      <c r="E138" s="1">
        <v>5</v>
      </c>
      <c r="F138" s="1">
        <f t="shared" si="54"/>
        <v>17</v>
      </c>
      <c r="G138" s="1">
        <f>ROUND(D138*$G$30*文字概率!$H$52,0)</f>
        <v>75</v>
      </c>
      <c r="H138" s="1">
        <f>ROUND($G$30*D138*文字概率!$H$54,0)</f>
        <v>6</v>
      </c>
      <c r="I138" s="1">
        <v>16</v>
      </c>
      <c r="J138" s="1">
        <v>16</v>
      </c>
      <c r="K138" s="1">
        <v>16</v>
      </c>
      <c r="L138" s="1">
        <v>16</v>
      </c>
      <c r="M138" s="1">
        <v>16</v>
      </c>
      <c r="N138" s="1">
        <f t="shared" si="59"/>
        <v>48.294792</v>
      </c>
      <c r="O138" s="1">
        <f t="shared" si="60"/>
        <v>72.442188</v>
      </c>
      <c r="P138" s="1">
        <f t="shared" si="61"/>
        <v>19.3179168</v>
      </c>
      <c r="S138" s="1">
        <v>5</v>
      </c>
      <c r="T138" s="1">
        <v>4</v>
      </c>
      <c r="U138" s="1">
        <v>3</v>
      </c>
      <c r="V138" s="1">
        <v>2</v>
      </c>
      <c r="W138" s="1">
        <v>2</v>
      </c>
      <c r="X138" s="4">
        <f t="shared" si="74"/>
        <v>169.702533</v>
      </c>
      <c r="Y138" s="4">
        <f t="shared" si="77"/>
        <v>308.55006</v>
      </c>
      <c r="Z138" s="4">
        <f t="shared" si="82"/>
        <v>206.388</v>
      </c>
      <c r="AA138" s="4">
        <f t="shared" si="84"/>
        <v>122.85</v>
      </c>
      <c r="AB138" s="4">
        <f t="shared" si="85"/>
        <v>122.85</v>
      </c>
      <c r="AC138" s="1">
        <v>50</v>
      </c>
      <c r="AD138" s="1">
        <f t="shared" si="63"/>
        <v>90</v>
      </c>
      <c r="AE138" s="1">
        <v>10</v>
      </c>
      <c r="AF138" s="1">
        <f t="shared" si="64"/>
        <v>1070.3954898</v>
      </c>
      <c r="AG138" s="1">
        <f t="shared" si="65"/>
        <v>107039.54898</v>
      </c>
      <c r="AH138">
        <f t="shared" si="66"/>
        <v>2140.7909796</v>
      </c>
      <c r="AI138" s="1">
        <v>2.9</v>
      </c>
      <c r="AJ138">
        <f t="shared" si="67"/>
        <v>6208</v>
      </c>
    </row>
    <row r="139" spans="1:36">
      <c r="A139" s="1">
        <v>20</v>
      </c>
      <c r="B139" s="1">
        <v>50</v>
      </c>
      <c r="C139" s="1">
        <f t="shared" si="68"/>
        <v>693</v>
      </c>
      <c r="D139" s="1">
        <f t="shared" si="53"/>
        <v>22</v>
      </c>
      <c r="E139" s="1">
        <v>5</v>
      </c>
      <c r="F139" s="1">
        <f t="shared" si="54"/>
        <v>17</v>
      </c>
      <c r="G139" s="1">
        <f>ROUND(D139*$G$30*文字概率!$H$52,0)</f>
        <v>82</v>
      </c>
      <c r="H139" s="1">
        <f>ROUND($G$30*D139*文字概率!$H$54,0)</f>
        <v>7</v>
      </c>
      <c r="I139" s="1">
        <v>16</v>
      </c>
      <c r="J139" s="1">
        <v>16</v>
      </c>
      <c r="K139" s="1">
        <v>16</v>
      </c>
      <c r="L139" s="1">
        <v>16</v>
      </c>
      <c r="M139" s="1">
        <v>16</v>
      </c>
      <c r="N139" s="1">
        <f t="shared" si="59"/>
        <v>48.294792</v>
      </c>
      <c r="O139" s="1">
        <f t="shared" si="60"/>
        <v>72.442188</v>
      </c>
      <c r="P139" s="1">
        <f t="shared" si="61"/>
        <v>19.3179168</v>
      </c>
      <c r="R139" s="1">
        <v>5</v>
      </c>
      <c r="S139" s="1">
        <v>5</v>
      </c>
      <c r="T139" s="1">
        <v>4</v>
      </c>
      <c r="U139" s="1">
        <v>3</v>
      </c>
      <c r="V139" s="1">
        <v>2</v>
      </c>
      <c r="W139" s="1">
        <v>2</v>
      </c>
      <c r="X139" s="4">
        <f t="shared" si="74"/>
        <v>169.702533</v>
      </c>
      <c r="Y139" s="4">
        <f t="shared" si="77"/>
        <v>308.55006</v>
      </c>
      <c r="Z139" s="4">
        <f t="shared" si="82"/>
        <v>206.388</v>
      </c>
      <c r="AA139" s="4">
        <f t="shared" si="84"/>
        <v>122.85</v>
      </c>
      <c r="AB139" s="4">
        <f t="shared" si="85"/>
        <v>122.85</v>
      </c>
      <c r="AC139" s="1">
        <v>50</v>
      </c>
      <c r="AD139" s="1">
        <f t="shared" si="63"/>
        <v>90</v>
      </c>
      <c r="AE139" s="1">
        <v>10</v>
      </c>
      <c r="AF139" s="1">
        <f t="shared" si="64"/>
        <v>1070.3954898</v>
      </c>
      <c r="AG139" s="1">
        <f t="shared" si="65"/>
        <v>107039.54898</v>
      </c>
      <c r="AH139">
        <f t="shared" si="66"/>
        <v>2140.7909796</v>
      </c>
      <c r="AI139" s="1">
        <v>3.2</v>
      </c>
      <c r="AJ139">
        <f t="shared" si="67"/>
        <v>6851</v>
      </c>
    </row>
    <row r="140" spans="1:36">
      <c r="A140" s="1">
        <v>21</v>
      </c>
      <c r="B140" s="1">
        <v>50</v>
      </c>
      <c r="C140" s="1">
        <f t="shared" si="68"/>
        <v>760</v>
      </c>
      <c r="D140" s="1">
        <f t="shared" si="53"/>
        <v>23</v>
      </c>
      <c r="E140" s="1">
        <v>5</v>
      </c>
      <c r="F140" s="1">
        <f t="shared" si="54"/>
        <v>17</v>
      </c>
      <c r="G140" s="1">
        <f>ROUND(D140*$G$30*文字概率!$H$52,0)</f>
        <v>86</v>
      </c>
      <c r="H140" s="1">
        <f>ROUND($G$30*D140*文字概率!$H$54,0)</f>
        <v>7</v>
      </c>
      <c r="I140" s="1">
        <v>16</v>
      </c>
      <c r="J140" s="1">
        <v>16</v>
      </c>
      <c r="K140" s="1">
        <v>16</v>
      </c>
      <c r="L140" s="1">
        <v>16</v>
      </c>
      <c r="M140" s="1">
        <v>16</v>
      </c>
      <c r="N140" s="1">
        <f t="shared" si="59"/>
        <v>48.294792</v>
      </c>
      <c r="O140" s="1">
        <f t="shared" si="60"/>
        <v>72.442188</v>
      </c>
      <c r="P140" s="1">
        <f t="shared" si="61"/>
        <v>19.3179168</v>
      </c>
      <c r="S140" s="1">
        <v>5</v>
      </c>
      <c r="T140" s="1">
        <v>4</v>
      </c>
      <c r="U140" s="1">
        <v>3</v>
      </c>
      <c r="V140" s="1">
        <v>3</v>
      </c>
      <c r="W140" s="1">
        <v>3</v>
      </c>
      <c r="X140" s="4">
        <f t="shared" si="74"/>
        <v>169.702533</v>
      </c>
      <c r="Y140" s="4">
        <f t="shared" si="77"/>
        <v>308.55006</v>
      </c>
      <c r="Z140" s="4">
        <f t="shared" si="82"/>
        <v>206.388</v>
      </c>
      <c r="AA140" s="4">
        <f t="shared" si="84"/>
        <v>206.388</v>
      </c>
      <c r="AB140" s="4">
        <f t="shared" si="85"/>
        <v>206.388</v>
      </c>
      <c r="AC140" s="1">
        <v>50</v>
      </c>
      <c r="AD140" s="1">
        <f t="shared" si="63"/>
        <v>90</v>
      </c>
      <c r="AE140" s="1">
        <v>10</v>
      </c>
      <c r="AF140" s="1">
        <f t="shared" si="64"/>
        <v>1237.4714898</v>
      </c>
      <c r="AG140" s="1">
        <f t="shared" si="65"/>
        <v>123747.14898</v>
      </c>
      <c r="AH140">
        <f t="shared" si="66"/>
        <v>2474.9429796</v>
      </c>
      <c r="AI140" s="1">
        <v>3.5</v>
      </c>
      <c r="AJ140">
        <f t="shared" si="67"/>
        <v>8662</v>
      </c>
    </row>
    <row r="141" spans="1:36">
      <c r="A141" s="1">
        <v>22</v>
      </c>
      <c r="B141" s="1">
        <v>50</v>
      </c>
      <c r="C141" s="1">
        <f t="shared" si="68"/>
        <v>827</v>
      </c>
      <c r="D141" s="1">
        <f t="shared" si="53"/>
        <v>24</v>
      </c>
      <c r="E141" s="1">
        <v>5</v>
      </c>
      <c r="F141" s="1">
        <f t="shared" si="54"/>
        <v>17</v>
      </c>
      <c r="G141" s="1">
        <f>ROUND(D141*$G$30*文字概率!$H$52,0)</f>
        <v>90</v>
      </c>
      <c r="H141" s="1">
        <f>ROUND($G$30*D141*文字概率!$H$54,0)</f>
        <v>8</v>
      </c>
      <c r="I141" s="1">
        <v>16</v>
      </c>
      <c r="J141" s="1">
        <v>16</v>
      </c>
      <c r="K141" s="1">
        <v>16</v>
      </c>
      <c r="L141" s="1">
        <v>16</v>
      </c>
      <c r="M141" s="1">
        <v>16</v>
      </c>
      <c r="N141" s="1">
        <f t="shared" si="59"/>
        <v>48.294792</v>
      </c>
      <c r="O141" s="1">
        <f t="shared" si="60"/>
        <v>72.442188</v>
      </c>
      <c r="P141" s="1">
        <f t="shared" si="61"/>
        <v>19.3179168</v>
      </c>
      <c r="S141" s="1">
        <v>5</v>
      </c>
      <c r="T141" s="1">
        <v>5</v>
      </c>
      <c r="U141" s="1">
        <v>4</v>
      </c>
      <c r="V141" s="1">
        <v>3</v>
      </c>
      <c r="W141" s="1">
        <v>3</v>
      </c>
      <c r="X141" s="4">
        <f t="shared" si="74"/>
        <v>169.702533</v>
      </c>
      <c r="Y141" s="4">
        <f t="shared" si="77"/>
        <v>407.2860792</v>
      </c>
      <c r="Z141" s="4">
        <f t="shared" si="82"/>
        <v>308.55006</v>
      </c>
      <c r="AA141" s="4">
        <f t="shared" si="84"/>
        <v>206.388</v>
      </c>
      <c r="AB141" s="4">
        <f t="shared" si="85"/>
        <v>206.388</v>
      </c>
      <c r="AC141" s="1">
        <v>50</v>
      </c>
      <c r="AD141" s="1">
        <f t="shared" si="63"/>
        <v>90</v>
      </c>
      <c r="AE141" s="1">
        <v>10</v>
      </c>
      <c r="AF141" s="1">
        <f t="shared" si="64"/>
        <v>1438.369569</v>
      </c>
      <c r="AG141" s="1">
        <f t="shared" si="65"/>
        <v>143836.9569</v>
      </c>
      <c r="AH141">
        <f t="shared" si="66"/>
        <v>2876.739138</v>
      </c>
      <c r="AI141" s="1">
        <v>4</v>
      </c>
      <c r="AJ141">
        <f t="shared" si="67"/>
        <v>11507</v>
      </c>
    </row>
    <row r="142" spans="1:36">
      <c r="A142" s="1">
        <v>23</v>
      </c>
      <c r="B142" s="1">
        <v>50</v>
      </c>
      <c r="C142" s="1">
        <f t="shared" si="68"/>
        <v>894</v>
      </c>
      <c r="D142" s="1">
        <f t="shared" si="53"/>
        <v>25</v>
      </c>
      <c r="E142" s="1">
        <v>5</v>
      </c>
      <c r="F142" s="1">
        <f t="shared" si="54"/>
        <v>17</v>
      </c>
      <c r="G142" s="1">
        <f>ROUND(D142*$G$30*文字概率!$H$52,0)</f>
        <v>94</v>
      </c>
      <c r="H142" s="1">
        <f>ROUND($G$30*D142*文字概率!$H$54,0)</f>
        <v>8</v>
      </c>
      <c r="I142" s="1">
        <v>16</v>
      </c>
      <c r="J142" s="1">
        <v>16</v>
      </c>
      <c r="K142" s="1">
        <v>16</v>
      </c>
      <c r="L142" s="1">
        <v>16</v>
      </c>
      <c r="M142" s="1">
        <v>16</v>
      </c>
      <c r="N142" s="1">
        <f t="shared" si="59"/>
        <v>48.294792</v>
      </c>
      <c r="O142" s="1">
        <f t="shared" si="60"/>
        <v>72.442188</v>
      </c>
      <c r="P142" s="1">
        <f t="shared" si="61"/>
        <v>19.3179168</v>
      </c>
      <c r="S142" s="1">
        <v>5</v>
      </c>
      <c r="T142" s="1">
        <v>5</v>
      </c>
      <c r="U142" s="1">
        <v>4</v>
      </c>
      <c r="V142" s="1">
        <v>4</v>
      </c>
      <c r="W142" s="1">
        <v>4</v>
      </c>
      <c r="X142" s="4">
        <f t="shared" si="74"/>
        <v>169.702533</v>
      </c>
      <c r="Y142" s="4">
        <f t="shared" si="77"/>
        <v>407.2860792</v>
      </c>
      <c r="Z142" s="4">
        <f t="shared" si="82"/>
        <v>308.55006</v>
      </c>
      <c r="AA142" s="4">
        <f t="shared" si="84"/>
        <v>308.55006</v>
      </c>
      <c r="AB142" s="4">
        <f t="shared" si="85"/>
        <v>308.55006</v>
      </c>
      <c r="AC142" s="1">
        <v>50</v>
      </c>
      <c r="AD142" s="1">
        <f t="shared" si="63"/>
        <v>90</v>
      </c>
      <c r="AE142" s="1">
        <v>10</v>
      </c>
      <c r="AF142" s="1">
        <f t="shared" si="64"/>
        <v>1642.693689</v>
      </c>
      <c r="AG142" s="1">
        <f t="shared" si="65"/>
        <v>164269.3689</v>
      </c>
      <c r="AH142">
        <f t="shared" si="66"/>
        <v>3285.387378</v>
      </c>
      <c r="AI142" s="1">
        <v>5</v>
      </c>
      <c r="AJ142">
        <f t="shared" si="67"/>
        <v>16427</v>
      </c>
    </row>
    <row r="143" spans="1:36">
      <c r="A143" s="1">
        <v>24</v>
      </c>
      <c r="B143" s="1">
        <v>50</v>
      </c>
      <c r="C143" s="1">
        <f t="shared" si="68"/>
        <v>961</v>
      </c>
      <c r="D143" s="1">
        <f t="shared" si="53"/>
        <v>26</v>
      </c>
      <c r="E143" s="1">
        <v>5</v>
      </c>
      <c r="F143" s="1">
        <f t="shared" si="54"/>
        <v>17</v>
      </c>
      <c r="G143" s="1">
        <f>ROUND(D143*$G$30*文字概率!$H$52,0)</f>
        <v>97</v>
      </c>
      <c r="H143" s="1">
        <f>ROUND($G$30*D143*文字概率!$H$54,0)</f>
        <v>8</v>
      </c>
      <c r="I143" s="1">
        <v>16</v>
      </c>
      <c r="J143" s="1">
        <v>16</v>
      </c>
      <c r="K143" s="1">
        <v>16</v>
      </c>
      <c r="L143" s="1">
        <v>16</v>
      </c>
      <c r="M143" s="1">
        <v>16</v>
      </c>
      <c r="N143" s="1">
        <f t="shared" si="59"/>
        <v>48.294792</v>
      </c>
      <c r="O143" s="1">
        <f t="shared" si="60"/>
        <v>72.442188</v>
      </c>
      <c r="P143" s="1">
        <f t="shared" si="61"/>
        <v>19.3179168</v>
      </c>
      <c r="S143" s="1">
        <v>5</v>
      </c>
      <c r="T143" s="1">
        <v>5</v>
      </c>
      <c r="U143" s="1">
        <v>5</v>
      </c>
      <c r="V143" s="1">
        <v>4</v>
      </c>
      <c r="W143" s="1">
        <v>4</v>
      </c>
      <c r="X143" s="4">
        <f t="shared" si="74"/>
        <v>169.702533</v>
      </c>
      <c r="Y143" s="4">
        <f t="shared" si="77"/>
        <v>407.2860792</v>
      </c>
      <c r="Z143" s="4">
        <f t="shared" si="82"/>
        <v>407.2860792</v>
      </c>
      <c r="AA143" s="4">
        <f t="shared" si="84"/>
        <v>308.55006</v>
      </c>
      <c r="AB143" s="4">
        <f t="shared" si="85"/>
        <v>308.55006</v>
      </c>
      <c r="AC143" s="1">
        <v>50</v>
      </c>
      <c r="AD143" s="1">
        <f t="shared" si="63"/>
        <v>90</v>
      </c>
      <c r="AE143" s="1">
        <v>10</v>
      </c>
      <c r="AF143" s="1">
        <f t="shared" si="64"/>
        <v>1741.4297082</v>
      </c>
      <c r="AG143" s="1">
        <f t="shared" si="65"/>
        <v>174142.97082</v>
      </c>
      <c r="AH143">
        <f t="shared" si="66"/>
        <v>3482.8594164</v>
      </c>
      <c r="AI143" s="1">
        <v>6</v>
      </c>
      <c r="AJ143">
        <f t="shared" si="67"/>
        <v>20897</v>
      </c>
    </row>
    <row r="144" spans="1:36">
      <c r="A144" s="1">
        <v>25</v>
      </c>
      <c r="B144" s="1">
        <v>50</v>
      </c>
      <c r="C144" s="1">
        <f t="shared" si="68"/>
        <v>1028</v>
      </c>
      <c r="D144" s="1">
        <f t="shared" si="53"/>
        <v>27</v>
      </c>
      <c r="E144" s="1">
        <v>5</v>
      </c>
      <c r="F144" s="1">
        <f t="shared" si="54"/>
        <v>17</v>
      </c>
      <c r="G144" s="1">
        <f>ROUND(D144*$G$30*文字概率!$H$52,0)</f>
        <v>101</v>
      </c>
      <c r="H144" s="1">
        <f>ROUND($G$30*D144*文字概率!$H$54,0)</f>
        <v>9</v>
      </c>
      <c r="I144" s="1">
        <v>16</v>
      </c>
      <c r="J144" s="1">
        <v>16</v>
      </c>
      <c r="K144" s="1">
        <v>16</v>
      </c>
      <c r="L144" s="1">
        <v>16</v>
      </c>
      <c r="M144" s="1">
        <v>16</v>
      </c>
      <c r="N144" s="1">
        <f t="shared" si="59"/>
        <v>48.294792</v>
      </c>
      <c r="O144" s="1">
        <f t="shared" si="60"/>
        <v>72.442188</v>
      </c>
      <c r="P144" s="1">
        <f t="shared" si="61"/>
        <v>19.3179168</v>
      </c>
      <c r="S144" s="1">
        <v>5</v>
      </c>
      <c r="T144" s="1">
        <v>5</v>
      </c>
      <c r="U144" s="1">
        <v>5</v>
      </c>
      <c r="V144" s="1">
        <v>5</v>
      </c>
      <c r="W144" s="1">
        <v>5</v>
      </c>
      <c r="X144" s="4">
        <f t="shared" si="74"/>
        <v>169.702533</v>
      </c>
      <c r="Y144" s="4">
        <f t="shared" si="77"/>
        <v>407.2860792</v>
      </c>
      <c r="Z144" s="4">
        <f t="shared" si="82"/>
        <v>407.2860792</v>
      </c>
      <c r="AA144" s="4">
        <f t="shared" si="84"/>
        <v>407.2860792</v>
      </c>
      <c r="AB144" s="4">
        <f t="shared" si="85"/>
        <v>407.2860792</v>
      </c>
      <c r="AC144" s="1">
        <v>50</v>
      </c>
      <c r="AD144" s="1">
        <f t="shared" si="63"/>
        <v>90</v>
      </c>
      <c r="AE144" s="1">
        <v>10</v>
      </c>
      <c r="AF144" s="1">
        <f t="shared" si="64"/>
        <v>1938.9017466</v>
      </c>
      <c r="AG144" s="1">
        <f t="shared" si="65"/>
        <v>193890.17466</v>
      </c>
      <c r="AH144">
        <f t="shared" si="66"/>
        <v>3877.8034932</v>
      </c>
      <c r="AI144" s="1">
        <v>7</v>
      </c>
      <c r="AJ144">
        <f t="shared" si="67"/>
        <v>27145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4" sqref="I24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武将技能</vt:lpstr>
      <vt:lpstr>角色数值</vt:lpstr>
      <vt:lpstr>文字概率</vt:lpstr>
      <vt:lpstr>怪物配置</vt:lpstr>
      <vt:lpstr>怪物难度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WPS_1628567670</cp:lastModifiedBy>
  <dcterms:created xsi:type="dcterms:W3CDTF">2026-08-10T00:55:00Z</dcterms:created>
  <dcterms:modified xsi:type="dcterms:W3CDTF">2026-09-16T09:13:16Z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1E5588BF2C184AB2870121AA06E0005A</vt:lpwstr>
  </property>
  <property fmtid="{D5CDD505-2E9C-101B-9397-08002B2CF9AE}" pid="3" name="KSOProductBuildVer">
    <vt:lpwstr>2052-11.8.2.10912</vt:lpwstr>
  </property>
</Properties>
</file>