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XYZD\配置表\策划配置\"/>
    </mc:Choice>
  </mc:AlternateContent>
  <xr:revisionPtr revIDLastSave="0" documentId="13_ncr:1_{D5646F39-00FF-40BA-9261-9EA5689DB743}" xr6:coauthVersionLast="47" xr6:coauthVersionMax="47" xr10:uidLastSave="{00000000-0000-0000-0000-000000000000}"/>
  <bookViews>
    <workbookView xWindow="-110" yWindow="-110" windowWidth="25820" windowHeight="13900" activeTab="5" xr2:uid="{84933C12-C5B4-4E71-95F5-C19FBC59D9AC}"/>
  </bookViews>
  <sheets>
    <sheet name="武将参考" sheetId="27" r:id="rId1"/>
    <sheet name="武器参考" sheetId="28" r:id="rId2"/>
    <sheet name="道具参考" sheetId="29" r:id="rId3"/>
    <sheet name="数值参考" sheetId="26" r:id="rId4"/>
    <sheet name="数值" sheetId="30" r:id="rId5"/>
    <sheet name="武将解锁" sheetId="31" r:id="rId6"/>
    <sheet name="武器" sheetId="13" r:id="rId7"/>
    <sheet name="属性投放" sheetId="20" r:id="rId8"/>
    <sheet name="Sheet1" sheetId="3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26" l="1"/>
  <c r="P23" i="30" l="1"/>
  <c r="M23" i="30"/>
  <c r="L23" i="30"/>
  <c r="K23" i="30"/>
  <c r="P22" i="30"/>
  <c r="M22" i="30"/>
  <c r="L22" i="30"/>
  <c r="K22" i="30"/>
  <c r="P21" i="30"/>
  <c r="M21" i="30"/>
  <c r="L21" i="30"/>
  <c r="K21" i="30"/>
  <c r="P20" i="30"/>
  <c r="O20" i="30"/>
  <c r="M20" i="30"/>
  <c r="L20" i="30"/>
  <c r="K20" i="30"/>
  <c r="M19" i="30"/>
  <c r="L19" i="30"/>
  <c r="K19" i="30"/>
  <c r="P18" i="30"/>
  <c r="M18" i="30"/>
  <c r="L18" i="30"/>
  <c r="K18" i="30"/>
  <c r="P17" i="30"/>
  <c r="M17" i="30"/>
  <c r="L17" i="30"/>
  <c r="K17" i="30"/>
  <c r="P16" i="30"/>
  <c r="M16" i="30"/>
  <c r="L16" i="30"/>
  <c r="K16" i="30"/>
  <c r="P15" i="30"/>
  <c r="O15" i="30"/>
  <c r="M15" i="30"/>
  <c r="L15" i="30"/>
  <c r="K15" i="30"/>
  <c r="M14" i="30"/>
  <c r="L14" i="30"/>
  <c r="K14" i="30"/>
  <c r="P13" i="30"/>
  <c r="M13" i="30"/>
  <c r="L13" i="30"/>
  <c r="K13" i="30"/>
  <c r="P12" i="30"/>
  <c r="M12" i="30"/>
  <c r="L12" i="30"/>
  <c r="K12" i="30"/>
  <c r="P11" i="30"/>
  <c r="M11" i="30"/>
  <c r="L11" i="30"/>
  <c r="K11" i="30"/>
  <c r="P10" i="30"/>
  <c r="O10" i="30"/>
  <c r="M10" i="30"/>
  <c r="L10" i="30"/>
  <c r="K10" i="30"/>
  <c r="M9" i="30"/>
  <c r="L9" i="30"/>
  <c r="K9" i="30"/>
  <c r="P8" i="30"/>
  <c r="M8" i="30"/>
  <c r="L8" i="30"/>
  <c r="K8" i="30"/>
  <c r="P7" i="30"/>
  <c r="M7" i="30"/>
  <c r="L7" i="30"/>
  <c r="K7" i="30"/>
  <c r="P6" i="30"/>
  <c r="M6" i="30"/>
  <c r="L6" i="30"/>
  <c r="K6" i="30"/>
  <c r="P5" i="30"/>
  <c r="O5" i="30"/>
  <c r="M5" i="30"/>
  <c r="L5" i="30"/>
  <c r="K5" i="30"/>
  <c r="M4" i="30"/>
  <c r="L4" i="30"/>
  <c r="K4" i="30"/>
  <c r="O66" i="26"/>
  <c r="N66" i="26"/>
  <c r="L66" i="26"/>
  <c r="M66" i="26" s="1"/>
  <c r="K66" i="26"/>
  <c r="J66" i="26"/>
  <c r="O65" i="26"/>
  <c r="N65" i="26"/>
  <c r="L65" i="26"/>
  <c r="M65" i="26" s="1"/>
  <c r="P65" i="26" s="1"/>
  <c r="K65" i="26"/>
  <c r="J65" i="26"/>
  <c r="L64" i="26"/>
  <c r="K64" i="26"/>
  <c r="M64" i="26" s="1"/>
  <c r="J64" i="26"/>
  <c r="O63" i="26"/>
  <c r="N63" i="26"/>
  <c r="L63" i="26"/>
  <c r="K63" i="26"/>
  <c r="J63" i="26"/>
  <c r="M63" i="26" s="1"/>
  <c r="P63" i="26" s="1"/>
  <c r="O62" i="26"/>
  <c r="N62" i="26"/>
  <c r="L62" i="26"/>
  <c r="K62" i="26"/>
  <c r="J62" i="26"/>
  <c r="M62" i="26" s="1"/>
  <c r="L61" i="26"/>
  <c r="K61" i="26"/>
  <c r="J61" i="26"/>
  <c r="M61" i="26" s="1"/>
  <c r="O60" i="26"/>
  <c r="N60" i="26"/>
  <c r="L60" i="26"/>
  <c r="K60" i="26"/>
  <c r="J60" i="26"/>
  <c r="M60" i="26" s="1"/>
  <c r="O59" i="26"/>
  <c r="N59" i="26"/>
  <c r="L59" i="26"/>
  <c r="K59" i="26"/>
  <c r="J59" i="26"/>
  <c r="M59" i="26" s="1"/>
  <c r="L58" i="26"/>
  <c r="K58" i="26"/>
  <c r="J58" i="26"/>
  <c r="M58" i="26" s="1"/>
  <c r="O57" i="26"/>
  <c r="N57" i="26"/>
  <c r="L57" i="26"/>
  <c r="K57" i="26"/>
  <c r="J57" i="26"/>
  <c r="M57" i="26" s="1"/>
  <c r="P57" i="26" s="1"/>
  <c r="O56" i="26"/>
  <c r="N56" i="26"/>
  <c r="L56" i="26"/>
  <c r="K56" i="26"/>
  <c r="J56" i="26"/>
  <c r="M56" i="26" s="1"/>
  <c r="P56" i="26" s="1"/>
  <c r="L55" i="26"/>
  <c r="K55" i="26"/>
  <c r="J55" i="26"/>
  <c r="M55" i="26" s="1"/>
  <c r="O54" i="26"/>
  <c r="N54" i="26"/>
  <c r="L54" i="26"/>
  <c r="K54" i="26"/>
  <c r="J54" i="26"/>
  <c r="M54" i="26" s="1"/>
  <c r="P54" i="26" s="1"/>
  <c r="O53" i="26"/>
  <c r="N53" i="26"/>
  <c r="L53" i="26"/>
  <c r="K53" i="26"/>
  <c r="J53" i="26"/>
  <c r="M53" i="26" s="1"/>
  <c r="L52" i="26"/>
  <c r="K52" i="26"/>
  <c r="J52" i="26"/>
  <c r="M52" i="26" s="1"/>
  <c r="O48" i="26"/>
  <c r="N48" i="26"/>
  <c r="L48" i="26"/>
  <c r="K48" i="26"/>
  <c r="J48" i="26"/>
  <c r="M48" i="26" s="1"/>
  <c r="O47" i="26"/>
  <c r="N47" i="26"/>
  <c r="L47" i="26"/>
  <c r="K47" i="26"/>
  <c r="J47" i="26"/>
  <c r="M47" i="26" s="1"/>
  <c r="O46" i="26"/>
  <c r="N46" i="26"/>
  <c r="L46" i="26"/>
  <c r="K46" i="26"/>
  <c r="M46" i="26" s="1"/>
  <c r="P46" i="26" s="1"/>
  <c r="J46" i="26"/>
  <c r="O45" i="26"/>
  <c r="N45" i="26"/>
  <c r="L45" i="26"/>
  <c r="K45" i="26"/>
  <c r="J45" i="26"/>
  <c r="M45" i="26" s="1"/>
  <c r="P45" i="26" s="1"/>
  <c r="L44" i="26"/>
  <c r="K44" i="26"/>
  <c r="J44" i="26"/>
  <c r="M44" i="26" s="1"/>
  <c r="N71" i="26"/>
  <c r="N70" i="26"/>
  <c r="N69" i="26"/>
  <c r="O51" i="26"/>
  <c r="G46" i="26"/>
  <c r="N51" i="26"/>
  <c r="N50" i="26"/>
  <c r="N38" i="26"/>
  <c r="N37" i="26"/>
  <c r="N36" i="26"/>
  <c r="N33" i="26"/>
  <c r="N32" i="26"/>
  <c r="N31" i="26"/>
  <c r="N30" i="26"/>
  <c r="N28" i="26"/>
  <c r="N27" i="26"/>
  <c r="N26" i="26"/>
  <c r="N25" i="26"/>
  <c r="K39" i="26"/>
  <c r="D53" i="26"/>
  <c r="D59" i="26" s="1"/>
  <c r="D52" i="26"/>
  <c r="D58" i="26" s="1"/>
  <c r="D54" i="26"/>
  <c r="D60" i="26" s="1"/>
  <c r="O71" i="26"/>
  <c r="O70" i="26"/>
  <c r="O69" i="26"/>
  <c r="O68" i="26"/>
  <c r="N68" i="26"/>
  <c r="O50" i="26"/>
  <c r="O38" i="26"/>
  <c r="O37" i="26"/>
  <c r="O36" i="26"/>
  <c r="O35" i="26"/>
  <c r="N35" i="26"/>
  <c r="O33" i="26"/>
  <c r="O32" i="26"/>
  <c r="O31" i="26"/>
  <c r="O30" i="26"/>
  <c r="O23" i="26"/>
  <c r="O22" i="26"/>
  <c r="O21" i="26"/>
  <c r="O20" i="26"/>
  <c r="N20" i="26"/>
  <c r="O18" i="26"/>
  <c r="O17" i="26"/>
  <c r="O16" i="26"/>
  <c r="O15" i="26"/>
  <c r="N15" i="26"/>
  <c r="O13" i="26"/>
  <c r="O12" i="26"/>
  <c r="O11" i="26"/>
  <c r="O10" i="26"/>
  <c r="N10" i="26"/>
  <c r="O6" i="26"/>
  <c r="O7" i="26"/>
  <c r="O8" i="26"/>
  <c r="O5" i="26"/>
  <c r="N5" i="26"/>
  <c r="J71" i="26"/>
  <c r="J70" i="26"/>
  <c r="J69" i="26"/>
  <c r="J68" i="26"/>
  <c r="J67" i="26"/>
  <c r="J51" i="26"/>
  <c r="J50" i="26"/>
  <c r="J49" i="26"/>
  <c r="J38" i="26"/>
  <c r="J37" i="26"/>
  <c r="J36" i="26"/>
  <c r="J35" i="26"/>
  <c r="J34" i="26"/>
  <c r="J33" i="26"/>
  <c r="J32" i="26"/>
  <c r="J31" i="26"/>
  <c r="J30" i="26"/>
  <c r="K23" i="26"/>
  <c r="K29" i="26"/>
  <c r="K30" i="26"/>
  <c r="K31" i="26"/>
  <c r="K32" i="26"/>
  <c r="K33" i="26"/>
  <c r="K34" i="26"/>
  <c r="K35" i="26"/>
  <c r="K36" i="26"/>
  <c r="K37" i="26"/>
  <c r="K38" i="26"/>
  <c r="K49" i="26"/>
  <c r="K50" i="26"/>
  <c r="K51" i="26"/>
  <c r="K67" i="26"/>
  <c r="K68" i="26"/>
  <c r="K69" i="26"/>
  <c r="K70" i="26"/>
  <c r="K71" i="26"/>
  <c r="L30" i="26"/>
  <c r="L31" i="26"/>
  <c r="L32" i="26"/>
  <c r="L33" i="26"/>
  <c r="L34" i="26"/>
  <c r="L35" i="26"/>
  <c r="L36" i="26"/>
  <c r="L37" i="26"/>
  <c r="L38" i="26"/>
  <c r="L49" i="26"/>
  <c r="L50" i="26"/>
  <c r="L51" i="26"/>
  <c r="L67" i="26"/>
  <c r="L68" i="26"/>
  <c r="L69" i="26"/>
  <c r="L70" i="26"/>
  <c r="L71" i="26"/>
  <c r="L5" i="26"/>
  <c r="L6" i="26"/>
  <c r="L7" i="26"/>
  <c r="L8" i="26"/>
  <c r="L9" i="26"/>
  <c r="L10" i="26"/>
  <c r="L11" i="26"/>
  <c r="L12" i="26"/>
  <c r="L13" i="26"/>
  <c r="L14" i="26"/>
  <c r="L15" i="26"/>
  <c r="L16" i="26"/>
  <c r="L17" i="26"/>
  <c r="L18" i="26"/>
  <c r="L19" i="26"/>
  <c r="L20" i="26"/>
  <c r="L21" i="26"/>
  <c r="L22" i="26"/>
  <c r="L23" i="26"/>
  <c r="L29" i="26"/>
  <c r="L4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J13" i="26"/>
  <c r="J12" i="26"/>
  <c r="J11" i="26"/>
  <c r="J8" i="26"/>
  <c r="J7" i="26"/>
  <c r="J6" i="26"/>
  <c r="J5" i="26"/>
  <c r="J29" i="26"/>
  <c r="J23" i="26"/>
  <c r="J20" i="26"/>
  <c r="J18" i="26"/>
  <c r="J17" i="26"/>
  <c r="J16" i="26"/>
  <c r="J15" i="26"/>
  <c r="J22" i="26"/>
  <c r="J21" i="26"/>
  <c r="J19" i="26"/>
  <c r="J14" i="26"/>
  <c r="J10" i="26"/>
  <c r="J9" i="26"/>
  <c r="J4" i="26"/>
  <c r="N9" i="30" l="1"/>
  <c r="N12" i="30"/>
  <c r="N20" i="30"/>
  <c r="N19" i="30"/>
  <c r="Q20" i="30" s="1"/>
  <c r="N16" i="30"/>
  <c r="N11" i="30"/>
  <c r="Q12" i="30" s="1"/>
  <c r="N10" i="30"/>
  <c r="N13" i="30"/>
  <c r="Q13" i="30" s="1"/>
  <c r="N7" i="30"/>
  <c r="N22" i="30"/>
  <c r="N15" i="30"/>
  <c r="N5" i="30"/>
  <c r="N17" i="30"/>
  <c r="N21" i="30"/>
  <c r="Q22" i="30" s="1"/>
  <c r="N14" i="30"/>
  <c r="N6" i="30"/>
  <c r="Q6" i="30" s="1"/>
  <c r="N23" i="30"/>
  <c r="N4" i="30"/>
  <c r="N18" i="30"/>
  <c r="Q18" i="30" s="1"/>
  <c r="N8" i="30"/>
  <c r="Q8" i="30" s="1"/>
  <c r="Q7" i="30"/>
  <c r="Q16" i="30"/>
  <c r="Q15" i="30"/>
  <c r="Q23" i="30"/>
  <c r="Q17" i="30"/>
  <c r="Q5" i="30"/>
  <c r="Q21" i="30"/>
  <c r="P66" i="26"/>
  <c r="P62" i="26"/>
  <c r="P59" i="26"/>
  <c r="P60" i="26"/>
  <c r="P53" i="26"/>
  <c r="P47" i="26"/>
  <c r="P48" i="26"/>
  <c r="M4" i="26"/>
  <c r="M68" i="26"/>
  <c r="M69" i="26"/>
  <c r="M34" i="26"/>
  <c r="M67" i="26"/>
  <c r="M70" i="26"/>
  <c r="M32" i="26"/>
  <c r="M37" i="26"/>
  <c r="M36" i="26"/>
  <c r="M30" i="26"/>
  <c r="M31" i="26"/>
  <c r="M33" i="26"/>
  <c r="P33" i="26" s="1"/>
  <c r="M35" i="26"/>
  <c r="M5" i="26"/>
  <c r="M49" i="26"/>
  <c r="M50" i="26"/>
  <c r="M51" i="26"/>
  <c r="M71" i="26"/>
  <c r="P71" i="26" s="1"/>
  <c r="M23" i="26"/>
  <c r="M8" i="26"/>
  <c r="M6" i="26"/>
  <c r="M9" i="26"/>
  <c r="M17" i="26"/>
  <c r="M18" i="26"/>
  <c r="M13" i="26"/>
  <c r="P13" i="26" s="1"/>
  <c r="M14" i="26"/>
  <c r="M22" i="26"/>
  <c r="M19" i="26"/>
  <c r="P20" i="26" s="1"/>
  <c r="M29" i="26"/>
  <c r="M10" i="26"/>
  <c r="M21" i="26"/>
  <c r="M15" i="26"/>
  <c r="M7" i="26"/>
  <c r="M16" i="26"/>
  <c r="M11" i="26"/>
  <c r="M20" i="26"/>
  <c r="M12" i="26"/>
  <c r="Q10" i="30" l="1"/>
  <c r="Q11" i="30"/>
  <c r="P51" i="26"/>
  <c r="P18" i="26"/>
  <c r="P17" i="26"/>
  <c r="P35" i="26"/>
  <c r="P10" i="26"/>
  <c r="P5" i="26"/>
  <c r="P7" i="26"/>
  <c r="P8" i="26"/>
  <c r="P70" i="26"/>
  <c r="P50" i="26"/>
  <c r="P31" i="26"/>
  <c r="P12" i="26"/>
  <c r="P68" i="26"/>
  <c r="P69" i="26"/>
  <c r="P15" i="26"/>
  <c r="P30" i="26"/>
  <c r="P23" i="26"/>
  <c r="P11" i="26"/>
  <c r="P6" i="26"/>
  <c r="P16" i="26"/>
  <c r="P32" i="26"/>
  <c r="P38" i="26"/>
  <c r="P36" i="26"/>
  <c r="P37" i="26"/>
  <c r="P21" i="26"/>
  <c r="P22" i="26"/>
  <c r="M19" i="13"/>
  <c r="M17" i="13" l="1"/>
  <c r="M20" i="13"/>
  <c r="C7" i="13"/>
  <c r="C6" i="13"/>
  <c r="C5" i="13"/>
  <c r="Q36" i="13"/>
  <c r="E36" i="13"/>
  <c r="D36" i="13"/>
  <c r="O36" i="13" s="1"/>
  <c r="Q35" i="13"/>
  <c r="E35" i="13"/>
  <c r="D35" i="13"/>
  <c r="Q34" i="13"/>
  <c r="E34" i="13"/>
  <c r="D34" i="13"/>
  <c r="O34" i="13" s="1"/>
  <c r="N34" i="13" s="1"/>
  <c r="Q33" i="13"/>
  <c r="E33" i="13"/>
  <c r="D33" i="13"/>
  <c r="O33" i="13" s="1"/>
  <c r="Q25" i="13"/>
  <c r="M29" i="13"/>
  <c r="D23" i="13"/>
  <c r="O23" i="13" s="1"/>
  <c r="D17" i="13"/>
  <c r="D14" i="13"/>
  <c r="O14" i="13" s="1"/>
  <c r="N14" i="13" s="1"/>
  <c r="D13" i="13"/>
  <c r="M32" i="13"/>
  <c r="N36" i="13" l="1"/>
  <c r="R36" i="13" s="1"/>
  <c r="N33" i="13"/>
  <c r="R33" i="13" s="1"/>
  <c r="R34" i="13"/>
  <c r="Q32" i="13"/>
  <c r="E32" i="13"/>
  <c r="D32" i="13"/>
  <c r="O32" i="13" s="1"/>
  <c r="N32" i="13" s="1"/>
  <c r="R32" i="13" s="1"/>
  <c r="M18" i="13"/>
  <c r="R18" i="13" s="1"/>
  <c r="Q31" i="13" l="1"/>
  <c r="Q30" i="13"/>
  <c r="E31" i="13"/>
  <c r="E30" i="13"/>
  <c r="D31" i="13"/>
  <c r="O31" i="13" s="1"/>
  <c r="D30" i="13"/>
  <c r="O30" i="13" s="1"/>
  <c r="N31" i="13" l="1"/>
  <c r="R31" i="13" s="1"/>
  <c r="N30" i="13"/>
  <c r="R30" i="13" s="1"/>
  <c r="R11" i="13" l="1"/>
  <c r="Q29" i="13" l="1"/>
  <c r="E29" i="13"/>
  <c r="D29" i="13"/>
  <c r="O29" i="13" s="1"/>
  <c r="N29" i="13" s="1"/>
  <c r="Q28" i="13"/>
  <c r="E28" i="13"/>
  <c r="D28" i="13"/>
  <c r="O28" i="13" s="1"/>
  <c r="R29" i="13" l="1"/>
  <c r="N28" i="13"/>
  <c r="R28" i="13" l="1"/>
  <c r="D12" i="13" l="1"/>
  <c r="O12" i="13" s="1"/>
  <c r="N12" i="13" s="1"/>
  <c r="D16" i="13"/>
  <c r="O16" i="13" s="1"/>
  <c r="D15" i="13"/>
  <c r="O15" i="13" s="1"/>
  <c r="N15" i="13" s="1"/>
  <c r="D18" i="13"/>
  <c r="D19" i="13"/>
  <c r="O19" i="13" s="1"/>
  <c r="D20" i="13"/>
  <c r="O20" i="13" s="1"/>
  <c r="N20" i="13" s="1"/>
  <c r="D21" i="13"/>
  <c r="O21" i="13" s="1"/>
  <c r="N21" i="13" s="1"/>
  <c r="D22" i="13"/>
  <c r="O22" i="13" s="1"/>
  <c r="D24" i="13"/>
  <c r="O24" i="13" s="1"/>
  <c r="D25" i="13"/>
  <c r="D26" i="13"/>
  <c r="O26" i="13" s="1"/>
  <c r="D27" i="13"/>
  <c r="O27" i="13" s="1"/>
  <c r="N27" i="13" s="1"/>
  <c r="D11" i="13"/>
  <c r="O11" i="13" s="1"/>
  <c r="N11" i="13" s="1"/>
  <c r="E27" i="13"/>
  <c r="Q27" i="13"/>
  <c r="R27" i="13" l="1"/>
  <c r="C4" i="13" l="1"/>
  <c r="R17" i="13" l="1"/>
  <c r="Q26" i="13"/>
  <c r="E26" i="13"/>
  <c r="N26" i="13"/>
  <c r="E25" i="13"/>
  <c r="Q24" i="13"/>
  <c r="E24" i="13"/>
  <c r="N24" i="13"/>
  <c r="Q23" i="13"/>
  <c r="E23" i="13"/>
  <c r="N23" i="13"/>
  <c r="Q22" i="13"/>
  <c r="E22" i="13"/>
  <c r="N22" i="13"/>
  <c r="Q21" i="13"/>
  <c r="E21" i="13"/>
  <c r="Q20" i="13"/>
  <c r="E20" i="13"/>
  <c r="Q19" i="13"/>
  <c r="E19" i="13"/>
  <c r="N19" i="13"/>
  <c r="Q18" i="13"/>
  <c r="E18" i="13"/>
  <c r="Q17" i="13"/>
  <c r="E17" i="13"/>
  <c r="Q14" i="13"/>
  <c r="E14" i="13"/>
  <c r="Q13" i="13"/>
  <c r="E13" i="13"/>
  <c r="E15" i="13"/>
  <c r="Q16" i="13"/>
  <c r="E16" i="13"/>
  <c r="N16" i="13"/>
  <c r="R12" i="13"/>
  <c r="Q12" i="13"/>
  <c r="E12" i="13"/>
  <c r="Q11" i="13"/>
  <c r="E11" i="13"/>
  <c r="E6" i="13"/>
  <c r="O35" i="13" l="1"/>
  <c r="N35" i="13" s="1"/>
  <c r="R35" i="13" s="1"/>
  <c r="O18" i="13"/>
  <c r="N18" i="13" s="1"/>
  <c r="O25" i="13"/>
  <c r="N25" i="13" s="1"/>
  <c r="O17" i="13"/>
  <c r="N17" i="13" s="1"/>
  <c r="R19" i="13"/>
  <c r="R21" i="13"/>
  <c r="R22" i="13"/>
  <c r="R23" i="13"/>
  <c r="R24" i="13"/>
  <c r="R20" i="13"/>
  <c r="R16" i="13"/>
  <c r="R13" i="13"/>
  <c r="R14" i="13"/>
  <c r="R26" i="13"/>
  <c r="R25" i="13" l="1"/>
</calcChain>
</file>

<file path=xl/sharedStrings.xml><?xml version="1.0" encoding="utf-8"?>
<sst xmlns="http://schemas.openxmlformats.org/spreadsheetml/2006/main" count="1644" uniqueCount="916">
  <si>
    <t>武器品质系数</t>
  </si>
  <si>
    <t>品质</t>
  </si>
  <si>
    <t>效果</t>
  </si>
  <si>
    <t>效果系数</t>
  </si>
  <si>
    <t>属性价值</t>
  </si>
  <si>
    <t>dps倍数</t>
  </si>
  <si>
    <t>雪糕刺客</t>
  </si>
  <si>
    <t>绿</t>
  </si>
  <si>
    <t>伤害</t>
  </si>
  <si>
    <t>CD</t>
  </si>
  <si>
    <t>蓝</t>
  </si>
  <si>
    <t>群伤害</t>
  </si>
  <si>
    <t>暴击率</t>
  </si>
  <si>
    <t>老婆飞饼</t>
  </si>
  <si>
    <t>榴莲</t>
  </si>
  <si>
    <t>紫</t>
  </si>
  <si>
    <t>控制</t>
  </si>
  <si>
    <t>暴击伤害</t>
  </si>
  <si>
    <t>橙</t>
  </si>
  <si>
    <t>近战</t>
  </si>
  <si>
    <t>增伤1</t>
  </si>
  <si>
    <t>辅助</t>
  </si>
  <si>
    <t>牛皮糖</t>
  </si>
  <si>
    <t>增伤2</t>
  </si>
  <si>
    <t>彩虹飞弹</t>
  </si>
  <si>
    <t>伤害基础</t>
  </si>
  <si>
    <t>武器</t>
  </si>
  <si>
    <t>搭配分类</t>
  </si>
  <si>
    <t>武器定位</t>
  </si>
  <si>
    <t>武器品质</t>
  </si>
  <si>
    <t>武器解锁</t>
  </si>
  <si>
    <t>武器基础投掷方式</t>
  </si>
  <si>
    <t>个数</t>
  </si>
  <si>
    <t>效果时间</t>
  </si>
  <si>
    <t>总DPS</t>
  </si>
  <si>
    <t>初始攻击力</t>
  </si>
  <si>
    <t>手调</t>
  </si>
  <si>
    <t>攻击力系数</t>
  </si>
  <si>
    <t>默认</t>
  </si>
  <si>
    <t>直线弹幕</t>
  </si>
  <si>
    <t>减速</t>
  </si>
  <si>
    <t>直线最远距离</t>
  </si>
  <si>
    <t>半桶水</t>
  </si>
  <si>
    <t>点燃</t>
  </si>
  <si>
    <t>抛物线碰撞</t>
  </si>
  <si>
    <t>汽水炸弹</t>
  </si>
  <si>
    <t>制导激光</t>
  </si>
  <si>
    <t>感电</t>
  </si>
  <si>
    <t>无人机</t>
  </si>
  <si>
    <t>龙卷风</t>
  </si>
  <si>
    <t>窜天猴</t>
  </si>
  <si>
    <t>命中后上下分裂两个</t>
  </si>
  <si>
    <t>投放途径</t>
  </si>
  <si>
    <t>武器id</t>
    <phoneticPr fontId="5" type="noConversion"/>
  </si>
  <si>
    <t>粘粘手掌</t>
    <phoneticPr fontId="5" type="noConversion"/>
  </si>
  <si>
    <t>上下</t>
    <phoneticPr fontId="5" type="noConversion"/>
  </si>
  <si>
    <t>路径打怪</t>
    <phoneticPr fontId="5" type="noConversion"/>
  </si>
  <si>
    <t>范围</t>
    <phoneticPr fontId="5" type="noConversion"/>
  </si>
  <si>
    <t>直线</t>
    <phoneticPr fontId="5" type="noConversion"/>
  </si>
  <si>
    <t>牙签</t>
    <phoneticPr fontId="5" type="noConversion"/>
  </si>
  <si>
    <t>摔炮</t>
    <phoneticPr fontId="5" type="noConversion"/>
  </si>
  <si>
    <t>棒棒冰</t>
    <phoneticPr fontId="5" type="noConversion"/>
  </si>
  <si>
    <t>群伤害(特殊)</t>
    <phoneticPr fontId="5" type="noConversion"/>
  </si>
  <si>
    <t>抛物线落地控制1s    4*4</t>
    <phoneticPr fontId="5" type="noConversion"/>
  </si>
  <si>
    <t>抛物线落地爆炸    4*4</t>
    <phoneticPr fontId="5" type="noConversion"/>
  </si>
  <si>
    <t>近距离  激光单点</t>
    <phoneticPr fontId="5" type="noConversion"/>
  </si>
  <si>
    <t>最近位置 持续范围伤害  3*3</t>
    <phoneticPr fontId="5" type="noConversion"/>
  </si>
  <si>
    <t>最密集位置 持续范围伤害  3*3</t>
    <phoneticPr fontId="5" type="noConversion"/>
  </si>
  <si>
    <t>摆放路径</t>
    <phoneticPr fontId="5" type="noConversion"/>
  </si>
  <si>
    <t>直线弹幕  自带分裂和穿透</t>
    <phoneticPr fontId="5" type="noConversion"/>
  </si>
  <si>
    <t>武器定位</t>
    <phoneticPr fontId="5" type="noConversion"/>
  </si>
  <si>
    <t>占用多个技能后强</t>
    <phoneticPr fontId="5" type="noConversion"/>
  </si>
  <si>
    <t>单体强输出</t>
    <phoneticPr fontId="5" type="noConversion"/>
  </si>
  <si>
    <t>单体强直线达成强</t>
    <phoneticPr fontId="5" type="noConversion"/>
  </si>
  <si>
    <t>群攻数量多,削弱怪物血量</t>
    <phoneticPr fontId="5" type="noConversion"/>
  </si>
  <si>
    <t>近战战神</t>
    <phoneticPr fontId="5" type="noConversion"/>
  </si>
  <si>
    <t>体积大加debuff</t>
    <phoneticPr fontId="5" type="noConversion"/>
  </si>
  <si>
    <t>后期近战战神</t>
    <phoneticPr fontId="5" type="noConversion"/>
  </si>
  <si>
    <t>数量多频率高</t>
    <phoneticPr fontId="5" type="noConversion"/>
  </si>
  <si>
    <t>单区域群体</t>
    <phoneticPr fontId="5" type="noConversion"/>
  </si>
  <si>
    <t>近战强</t>
    <phoneticPr fontId="5" type="noConversion"/>
  </si>
  <si>
    <t>持续效果参数</t>
    <phoneticPr fontId="5" type="noConversion"/>
  </si>
  <si>
    <t>暴击率</t>
    <phoneticPr fontId="5" type="noConversion"/>
  </si>
  <si>
    <t>分裂3个  每个2穿透</t>
    <phoneticPr fontId="5" type="noConversion"/>
  </si>
  <si>
    <t>跳跳糖</t>
    <phoneticPr fontId="5" type="noConversion"/>
  </si>
  <si>
    <r>
      <t>近战</t>
    </r>
    <r>
      <rPr>
        <b/>
        <sz val="11"/>
        <color rgb="FFFF0000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个无人机</t>
    </r>
    <phoneticPr fontId="5" type="noConversion"/>
  </si>
  <si>
    <t>手电筒</t>
    <phoneticPr fontId="5" type="noConversion"/>
  </si>
  <si>
    <t>泡泡机</t>
    <phoneticPr fontId="5" type="noConversion"/>
  </si>
  <si>
    <t>全屏随机碰撞</t>
    <phoneticPr fontId="5" type="noConversion"/>
  </si>
  <si>
    <t>直线持续伤害</t>
    <phoneticPr fontId="5" type="noConversion"/>
  </si>
  <si>
    <t>9秒持续4秒   每0.2秒造成一次攻击力0.5倍伤害</t>
    <phoneticPr fontId="5" type="noConversion"/>
  </si>
  <si>
    <t>3个</t>
    <phoneticPr fontId="5" type="noConversion"/>
  </si>
  <si>
    <t>对单DPS</t>
    <phoneticPr fontId="5" type="noConversion"/>
  </si>
  <si>
    <t>抛物线全屏  3*4依次爆炸,改成必定点燃目标</t>
    <phoneticPr fontId="5" type="noConversion"/>
  </si>
  <si>
    <t>近战4个围绕主角旋转，必定减速</t>
    <phoneticPr fontId="5" type="noConversion"/>
  </si>
  <si>
    <t>直线命中后并分裂无限穿透的3个球，附带2S感电 10%，必定感电</t>
    <phoneticPr fontId="5" type="noConversion"/>
  </si>
  <si>
    <t>扑克牌</t>
    <phoneticPr fontId="5" type="noConversion"/>
  </si>
  <si>
    <t>前方直线发射刀光</t>
    <phoneticPr fontId="5" type="noConversion"/>
  </si>
  <si>
    <t>多个发射</t>
    <phoneticPr fontId="5" type="noConversion"/>
  </si>
  <si>
    <t>水果刀</t>
    <phoneticPr fontId="5" type="noConversion"/>
  </si>
  <si>
    <t>前方一道刀光</t>
    <phoneticPr fontId="5" type="noConversion"/>
  </si>
  <si>
    <t>3个卡牌造成范围伤害</t>
    <phoneticPr fontId="5" type="noConversion"/>
  </si>
  <si>
    <t>存在10秒攻速0.15</t>
    <phoneticPr fontId="5" type="noConversion"/>
  </si>
  <si>
    <t>陀螺烟花</t>
    <phoneticPr fontId="5" type="noConversion"/>
  </si>
  <si>
    <t>旋转</t>
    <phoneticPr fontId="5" type="noConversion"/>
  </si>
  <si>
    <t>无</t>
    <phoneticPr fontId="5" type="noConversion"/>
  </si>
  <si>
    <t>物理</t>
    <phoneticPr fontId="5" type="noConversion"/>
  </si>
  <si>
    <t>通用</t>
    <phoneticPr fontId="5" type="noConversion"/>
  </si>
  <si>
    <t>蓝色</t>
    <phoneticPr fontId="5" type="noConversion"/>
  </si>
  <si>
    <t>品质</t>
    <phoneticPr fontId="5" type="noConversion"/>
  </si>
  <si>
    <t>属性</t>
    <phoneticPr fontId="5" type="noConversion"/>
  </si>
  <si>
    <t>碎碎冰</t>
    <phoneticPr fontId="5" type="noConversion"/>
  </si>
  <si>
    <t>橙</t>
    <phoneticPr fontId="5" type="noConversion"/>
  </si>
  <si>
    <t>5秒  每0.2秒0.5倍伤害</t>
    <phoneticPr fontId="5" type="noConversion"/>
  </si>
  <si>
    <t>5秒  每0.5秒0.5倍伤害</t>
    <phoneticPr fontId="5" type="noConversion"/>
  </si>
  <si>
    <t>聚能电池</t>
    <phoneticPr fontId="5" type="noConversion"/>
  </si>
  <si>
    <t>感电螺丝</t>
    <phoneticPr fontId="5" type="noConversion"/>
  </si>
  <si>
    <t>冷冻鱼丸</t>
    <phoneticPr fontId="5" type="noConversion"/>
  </si>
  <si>
    <t>黑洞</t>
    <phoneticPr fontId="5" type="noConversion"/>
  </si>
  <si>
    <t>随机怪物位置出现  造成范围伤害</t>
    <phoneticPr fontId="5" type="noConversion"/>
  </si>
  <si>
    <t>主角周围发射一圈鱼丸</t>
    <phoneticPr fontId="5" type="noConversion"/>
  </si>
  <si>
    <t>向怪物发射黑洞</t>
    <phoneticPr fontId="5" type="noConversion"/>
  </si>
  <si>
    <t>7秒  3个火焰   每1秒转一圈</t>
    <phoneticPr fontId="5" type="noConversion"/>
  </si>
  <si>
    <t>10个</t>
    <phoneticPr fontId="5" type="noConversion"/>
  </si>
  <si>
    <t>存在8秒  每0.5秒造成1次0.5伤害</t>
    <phoneticPr fontId="5" type="noConversion"/>
  </si>
  <si>
    <t>红</t>
    <phoneticPr fontId="5" type="noConversion"/>
  </si>
  <si>
    <t>生成闪电链 在怪物之间弹射 弹射4次 对同单位伤害递减10%   命中单位必定感电</t>
    <phoneticPr fontId="5" type="noConversion"/>
  </si>
  <si>
    <t>武器</t>
    <phoneticPr fontId="5" type="noConversion"/>
  </si>
  <si>
    <t>初始暴击率</t>
    <phoneticPr fontId="5" type="noConversion"/>
  </si>
  <si>
    <t xml:space="preserve">存在4秒  每秒造成1倍伤害  </t>
    <phoneticPr fontId="5" type="noConversion"/>
  </si>
  <si>
    <t>弹射4次 共5次  命中的所有单位感电</t>
    <phoneticPr fontId="5" type="noConversion"/>
  </si>
  <si>
    <t>角色属性基础</t>
    <phoneticPr fontId="5" type="noConversion"/>
  </si>
  <si>
    <t>角色系统提供</t>
    <phoneticPr fontId="5" type="noConversion"/>
  </si>
  <si>
    <t>冷却</t>
    <phoneticPr fontId="5" type="noConversion"/>
  </si>
  <si>
    <t>提供系统</t>
    <phoneticPr fontId="5" type="noConversion"/>
  </si>
  <si>
    <t>攻击力倍数</t>
    <phoneticPr fontId="5" type="noConversion"/>
  </si>
  <si>
    <t>角色攻击力加成1</t>
    <phoneticPr fontId="5" type="noConversion"/>
  </si>
  <si>
    <t>角色攻击力加成2</t>
    <phoneticPr fontId="5" type="noConversion"/>
  </si>
  <si>
    <t>角色最终攻击力=角色系统攻击力倍数*（1+角色攻击力加成1）*（1+角色攻击力加成2）</t>
    <phoneticPr fontId="5" type="noConversion"/>
  </si>
  <si>
    <t>角色暴击率1</t>
    <phoneticPr fontId="5" type="noConversion"/>
  </si>
  <si>
    <t>角色冷却1</t>
    <phoneticPr fontId="5" type="noConversion"/>
  </si>
  <si>
    <t>暴击率基础值=角色系统暴击率+暴击加成1</t>
    <phoneticPr fontId="5" type="noConversion"/>
  </si>
  <si>
    <t>属性类型定义</t>
    <phoneticPr fontId="5" type="noConversion"/>
  </si>
  <si>
    <t>伤害加成=战斗内伤害加成</t>
    <phoneticPr fontId="5" type="noConversion"/>
  </si>
  <si>
    <t>冷却基础值=角色系统冷却+角色冷却1     （计算修改：传参数游戏内统一计算      1/（游戏内加成+传参加成）</t>
    <phoneticPr fontId="5" type="noConversion"/>
  </si>
  <si>
    <t>CD=战斗内</t>
    <phoneticPr fontId="5" type="noConversion"/>
  </si>
  <si>
    <t>暴击伤害=战斗内</t>
    <phoneticPr fontId="5" type="noConversion"/>
  </si>
  <si>
    <t>所有武器对点燃单位伤害额外+ 战斗内加到伤害计算中</t>
    <phoneticPr fontId="5" type="noConversion"/>
  </si>
  <si>
    <t>感电单位受到伤害额外加成     战斗内增加额外乘区</t>
    <phoneticPr fontId="5" type="noConversion"/>
  </si>
  <si>
    <t>T2</t>
  </si>
  <si>
    <t>T3</t>
  </si>
  <si>
    <t>紫</t>
    <phoneticPr fontId="5" type="noConversion"/>
  </si>
  <si>
    <t>T1</t>
  </si>
  <si>
    <t>描述</t>
    <phoneticPr fontId="5" type="noConversion"/>
  </si>
  <si>
    <t>6秒  每0.25秒0.5倍伤害</t>
    <phoneticPr fontId="5" type="noConversion"/>
  </si>
  <si>
    <t>关卡怪物血量计算</t>
    <phoneticPr fontId="5" type="noConversion"/>
  </si>
  <si>
    <t>basehp</t>
    <phoneticPr fontId="5" type="noConversion"/>
  </si>
  <si>
    <t>怪物血量基础值,根据波次难度组读取</t>
    <phoneticPr fontId="5" type="noConversion"/>
  </si>
  <si>
    <t>monster_hp</t>
    <phoneticPr fontId="5" type="noConversion"/>
  </si>
  <si>
    <t>怪物表血量,每个怪物的hp倍数，不同类型怪物血量不同</t>
    <phoneticPr fontId="5" type="noConversion"/>
  </si>
  <si>
    <t>怪物血量倍数,配置在章节表中,随关卡（角色系统成长变化）</t>
    <phoneticPr fontId="5" type="noConversion"/>
  </si>
  <si>
    <t>副本系数  副本中怪物的额外血量系数</t>
    <phoneticPr fontId="5" type="noConversion"/>
  </si>
  <si>
    <t>Replica</t>
  </si>
  <si>
    <t>普通、困难、地狱关卡</t>
    <phoneticPr fontId="5" type="noConversion"/>
  </si>
  <si>
    <t>hp_multiple</t>
    <phoneticPr fontId="5" type="noConversion"/>
  </si>
  <si>
    <t>战力修正系数</t>
    <phoneticPr fontId="5" type="noConversion"/>
  </si>
  <si>
    <t>战力修正系数，根据玩家越战情况计算</t>
    <phoneticPr fontId="5" type="noConversion"/>
  </si>
  <si>
    <t>power_para</t>
    <phoneticPr fontId="5" type="noConversion"/>
  </si>
  <si>
    <t>章节怪物血量系数=basehp^power_para</t>
    <phoneticPr fontId="5" type="noConversion"/>
  </si>
  <si>
    <t>名称</t>
    <phoneticPr fontId="5" type="noConversion"/>
  </si>
  <si>
    <t>基础怪物血量系数</t>
    <phoneticPr fontId="5" type="noConversion"/>
  </si>
  <si>
    <t>怪物血量系数</t>
    <phoneticPr fontId="5" type="noConversion"/>
  </si>
  <si>
    <t>章节难度系数</t>
    <phoneticPr fontId="5" type="noConversion"/>
  </si>
  <si>
    <t>副本系数</t>
    <phoneticPr fontId="5" type="noConversion"/>
  </si>
  <si>
    <t>金币无尽副本</t>
    <phoneticPr fontId="5" type="noConversion"/>
  </si>
  <si>
    <t>其他副本</t>
    <phoneticPr fontId="5" type="noConversion"/>
  </si>
  <si>
    <t>武器成长系数</t>
    <phoneticPr fontId="5" type="noConversion"/>
  </si>
  <si>
    <t>weapon_para</t>
    <phoneticPr fontId="5" type="noConversion"/>
  </si>
  <si>
    <r>
      <t>怪物血量=章节怪物血量系数*怪物血量系数*章节难度系数*</t>
    </r>
    <r>
      <rPr>
        <b/>
        <sz val="11"/>
        <color rgb="FFFF0000"/>
        <rFont val="等线"/>
        <family val="3"/>
        <charset val="134"/>
        <scheme val="minor"/>
      </rPr>
      <t>武器成长系数</t>
    </r>
    <phoneticPr fontId="5" type="noConversion"/>
  </si>
  <si>
    <r>
      <t>怪物血量=章节怪物血量系数*怪物血量系数*章节难度系数*副本系数*</t>
    </r>
    <r>
      <rPr>
        <b/>
        <sz val="11"/>
        <color rgb="FFFF0000"/>
        <rFont val="等线"/>
        <family val="3"/>
        <charset val="134"/>
        <scheme val="minor"/>
      </rPr>
      <t>武器成长系数</t>
    </r>
    <phoneticPr fontId="5" type="noConversion"/>
  </si>
  <si>
    <t>1、章节难度系数使用角色战力计算
2、关卡难度组用自己的
3、战力修正系数用自己的（不生效）</t>
    <phoneticPr fontId="5" type="noConversion"/>
  </si>
  <si>
    <t>局外武器、皮肤、宠物系数，根据玩家当前最新的普通关卡读取配置</t>
    <phoneticPr fontId="5" type="noConversion"/>
  </si>
  <si>
    <t>dps</t>
    <phoneticPr fontId="5" type="noConversion"/>
  </si>
  <si>
    <t>基础武器</t>
    <phoneticPr fontId="9" type="noConversion"/>
  </si>
  <si>
    <t>刀</t>
  </si>
  <si>
    <t>刀</t>
    <phoneticPr fontId="9" type="noConversion"/>
  </si>
  <si>
    <t>棍</t>
    <phoneticPr fontId="9" type="noConversion"/>
  </si>
  <si>
    <t>箭</t>
  </si>
  <si>
    <t>箭</t>
    <phoneticPr fontId="9" type="noConversion"/>
  </si>
  <si>
    <t>武将</t>
    <phoneticPr fontId="5" type="noConversion"/>
  </si>
  <si>
    <t>兵系</t>
    <phoneticPr fontId="5" type="noConversion"/>
  </si>
  <si>
    <t>梯队</t>
    <phoneticPr fontId="5" type="noConversion"/>
  </si>
  <si>
    <t>核心技能</t>
    <phoneticPr fontId="5" type="noConversion"/>
  </si>
  <si>
    <t>技能效果</t>
    <phoneticPr fontId="5" type="noConversion"/>
  </si>
  <si>
    <t>专属武器</t>
    <phoneticPr fontId="5" type="noConversion"/>
  </si>
  <si>
    <t>赵云</t>
  </si>
  <si>
    <t>枪</t>
  </si>
  <si>
    <t>T0</t>
  </si>
  <si>
    <t>七进七出</t>
  </si>
  <si>
    <r>
      <t>召唤幻象突进敌群，来回突刺 </t>
    </r>
    <r>
      <rPr>
        <b/>
        <sz val="11"/>
        <color rgb="FF2A2118"/>
        <rFont val="Noto Sans SC"/>
        <family val="2"/>
        <charset val="134"/>
      </rPr>
      <t>7 次</t>
    </r>
    <r>
      <rPr>
        <sz val="11"/>
        <color rgb="FF2A2118"/>
        <rFont val="Noto Sans SC"/>
        <family val="2"/>
        <charset val="134"/>
      </rPr>
      <t>，大范围爆发；同一条兵线可贯穿所有怪物</t>
    </r>
  </si>
  <si>
    <t>龙胆亮银枪</t>
  </si>
  <si>
    <t>张飞</t>
  </si>
  <si>
    <t>咆哮 / 大喝一声</t>
  </si>
  <si>
    <r>
      <t>大范围眩晕敌人 </t>
    </r>
    <r>
      <rPr>
        <b/>
        <sz val="11"/>
        <color rgb="FF2A2118"/>
        <rFont val="Noto Sans SC"/>
        <family val="2"/>
        <charset val="134"/>
      </rPr>
      <t>2 秒</t>
    </r>
    <r>
      <rPr>
        <sz val="11"/>
        <color rgb="FF2A2118"/>
        <rFont val="Noto Sans SC"/>
        <family val="2"/>
        <charset val="134"/>
      </rPr>
      <t>，大范围长时间眩晕冻结敌方行动</t>
    </r>
  </si>
  <si>
    <t>丈八蛇矛</t>
  </si>
  <si>
    <t>黄忠</t>
  </si>
  <si>
    <t>弓</t>
  </si>
  <si>
    <t>火箭烈 / 万箭齐发</t>
  </si>
  <si>
    <t>大范围箭雨轰炸；全屏范围伤害，击退 + 灼烧</t>
  </si>
  <si>
    <t>落日弓</t>
  </si>
  <si>
    <t>刘备</t>
  </si>
  <si>
    <t>剑</t>
  </si>
  <si>
    <t>圣剑 / 正道之光</t>
  </si>
  <si>
    <t>大范围击倒眩晕；群体眩晕 + 持续治疗；并附带"全队增伤"</t>
  </si>
  <si>
    <t>倚天剑</t>
  </si>
  <si>
    <t>关羽</t>
  </si>
  <si>
    <t>跳劈 / 长刀横扫</t>
  </si>
  <si>
    <t>击退沿途敌人 + 高额单体溅射；长范围攻击 + 击退</t>
  </si>
  <si>
    <t>青龙偃月刀</t>
  </si>
  <si>
    <t>关平</t>
  </si>
  <si>
    <t>群体眩晕</t>
  </si>
  <si>
    <r>
      <t>群体 </t>
    </r>
    <r>
      <rPr>
        <b/>
        <sz val="11"/>
        <color rgb="FF2A2118"/>
        <rFont val="Noto Sans SC"/>
        <family val="2"/>
        <charset val="134"/>
      </rPr>
      <t>2 秒</t>
    </r>
    <r>
      <rPr>
        <sz val="11"/>
        <color rgb="FF2A2118"/>
        <rFont val="Noto Sans SC"/>
        <family val="2"/>
        <charset val="134"/>
      </rPr>
      <t>眩晕（与张飞一致）；另有来源称"小范围控制 + 全队攻速加成"</t>
    </r>
  </si>
  <si>
    <t>—（丈八蛇矛/玄铁盾）</t>
  </si>
  <si>
    <t>关兴</t>
  </si>
  <si>
    <t>概率眩晕</t>
  </si>
  <si>
    <t>普攻概率小范围眩晕</t>
  </si>
  <si>
    <t>—（干将/莫邪）</t>
  </si>
  <si>
    <t>张苞</t>
  </si>
  <si>
    <t>贯穿群伤</t>
  </si>
  <si>
    <t>贯穿群伤，概率小额眩晕；伤害、攻速上限远低于赵云</t>
  </si>
  <si>
    <t>—（丈八点钢矛）</t>
  </si>
  <si>
    <t>张翼</t>
  </si>
  <si>
    <t>跳劈溅射</t>
  </si>
  <si>
    <t>与关羽同款跳劈溅射；单体伤害远低于关羽</t>
  </si>
  <si>
    <t>—</t>
  </si>
  <si>
    <t>黄祖</t>
  </si>
  <si>
    <t>箭雨远程</t>
  </si>
  <si>
    <t>箭雨远程输出；射程短板明显</t>
  </si>
  <si>
    <t>霸王弓</t>
  </si>
  <si>
    <t>黄盖</t>
  </si>
  <si>
    <t>群体伤害</t>
  </si>
  <si>
    <t>小额群体伤害</t>
  </si>
  <si>
    <t>马超</t>
  </si>
  <si>
    <t>概率单体眩晕</t>
  </si>
  <si>
    <t>中程抛物线单体攻击，普攻概率单体眩晕；输出刮痧，远不如普通盾兵</t>
  </si>
  <si>
    <t>虎头湛金枪</t>
  </si>
  <si>
    <t>适配武将</t>
    <phoneticPr fontId="5" type="noConversion"/>
  </si>
  <si>
    <t>属性 / 效果</t>
    <phoneticPr fontId="5" type="noConversion"/>
  </si>
  <si>
    <t>橙·专属</t>
  </si>
  <si>
    <t>赵云（专武）</t>
  </si>
  <si>
    <r>
      <t>每次攻击 </t>
    </r>
    <r>
      <rPr>
        <b/>
        <sz val="11"/>
        <color theme="1"/>
        <rFont val="Noto Sans SC"/>
        <family val="2"/>
        <charset val="134"/>
      </rPr>
      <t>10% 概率</t>
    </r>
    <r>
      <rPr>
        <sz val="11"/>
        <color theme="1"/>
        <rFont val="Noto Sans SC"/>
        <family val="2"/>
        <charset val="134"/>
      </rPr>
      <t>召唤飞枪，对全场敌人无差别打击，群伤清场天花板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</si>
  <si>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张飞（专武）</t>
  </si>
  <si>
    <r>
      <t>开局生成灵蛇拦路，武将每升一级多一条灵蛇；张飞开大后全部灵蛇</t>
    </r>
    <r>
      <rPr>
        <sz val="11"/>
        <color theme="1"/>
        <rFont val="等线"/>
        <family val="3"/>
        <charset val="134"/>
        <scheme val="minor"/>
      </rPr>
      <t>攻速翻倍，大范围持续眩晕控怪[1]</t>
    </r>
  </si>
  <si>
    <t>赵云 / 张飞</t>
  </si>
  <si>
    <r>
      <t>扩大攻击范围、贯穿强，适配赵云七进七出清场。</t>
    </r>
    <r>
      <rPr>
        <b/>
        <sz val="11"/>
        <color rgb="FF4A4434"/>
        <rFont val="Noto Sans SC"/>
        <family val="2"/>
        <charset val="134"/>
      </rPr>
      <t>来源矛盾</t>
    </r>
    <r>
      <rPr>
        <sz val="11"/>
        <color theme="1"/>
        <rFont val="Noto Sans SC"/>
        <family val="2"/>
        <charset val="134"/>
      </rPr>
      <t>：游侠定赵云必带</t>
    </r>
    <r>
      <rPr>
        <vertAlign val="superscript"/>
        <sz val="7.9"/>
        <color rgb="FFB8312F"/>
        <rFont val="Noto Sans SC"/>
        <family val="2"/>
        <charset val="134"/>
      </rPr>
      <t>[1]</t>
    </r>
    <r>
      <rPr>
        <sz val="11"/>
        <color theme="1"/>
        <rFont val="Noto Sans SC"/>
        <family val="2"/>
        <charset val="134"/>
      </rPr>
      <t>，7724 称张飞专属</t>
    </r>
    <r>
      <rPr>
        <vertAlign val="superscript"/>
        <sz val="7.9"/>
        <color rgb="FFB8312F"/>
        <rFont val="Noto Sans SC"/>
        <family val="2"/>
        <charset val="134"/>
      </rPr>
      <t>[5]</t>
    </r>
    <r>
      <rPr>
        <sz val="11"/>
        <color theme="1"/>
        <rFont val="Noto Sans SC"/>
        <family val="2"/>
        <charset val="134"/>
      </rPr>
      <t>，且 7724 内部自相矛盾</t>
    </r>
  </si>
  <si>
    <t>马超（专武）/ 通用</t>
  </si>
  <si>
    <r>
      <t>通用紫色过渡枪。马超即便带橙武输出也刮痧，建议替换张苞 / 张翼</t>
    </r>
    <r>
      <rPr>
        <vertAlign val="superscript"/>
        <sz val="7.9"/>
        <color rgb="FFB8312F"/>
        <rFont val="Noto Sans SC"/>
        <family val="2"/>
        <charset val="134"/>
      </rPr>
      <t>[1]</t>
    </r>
    <r>
      <rPr>
        <sz val="11"/>
        <color theme="1"/>
        <rFont val="Noto Sans SC"/>
        <family val="2"/>
        <charset val="134"/>
      </rPr>
      <t>。</t>
    </r>
    <r>
      <rPr>
        <b/>
        <sz val="11"/>
        <color rgb="FF4A4434"/>
        <rFont val="Noto Sans SC"/>
        <family val="2"/>
        <charset val="134"/>
      </rPr>
      <t>名称分歧</t>
    </r>
    <r>
      <rPr>
        <sz val="11"/>
        <color theme="1"/>
        <rFont val="Noto Sans SC"/>
        <family val="2"/>
        <charset val="134"/>
      </rPr>
      <t>：7724 作"虎头战将枪"</t>
    </r>
    <r>
      <rPr>
        <vertAlign val="superscript"/>
        <sz val="7.9"/>
        <color rgb="FFB8312F"/>
        <rFont val="Noto Sans SC"/>
        <family val="2"/>
        <charset val="134"/>
      </rPr>
      <t>[5]</t>
    </r>
  </si>
  <si>
    <t>赵云 / 张苞（过渡）</t>
  </si>
  <si>
    <r>
      <t>击杀叠攻速被动，前期核心过渡枪</t>
    </r>
    <r>
      <rPr>
        <vertAlign val="superscript"/>
        <sz val="7.9"/>
        <color rgb="FFB8312F"/>
        <rFont val="Noto Sans SC"/>
        <family val="2"/>
        <charset val="134"/>
      </rPr>
      <t>[1][5][7]</t>
    </r>
  </si>
  <si>
    <t>枪兵通用</t>
  </si>
  <si>
    <r>
      <t>张飞平替、张苞 / 张翼 / 关平过渡用</t>
    </r>
    <r>
      <rPr>
        <sz val="11"/>
        <color theme="1"/>
        <rFont val="等线"/>
        <family val="3"/>
        <charset val="134"/>
        <scheme val="minor"/>
      </rPr>
      <t>[1] 单源</t>
    </r>
  </si>
  <si>
    <t>蓝·过渡</t>
  </si>
  <si>
    <r>
      <t>过渡类型武器，有更好武器时不建议使用</t>
    </r>
    <r>
      <rPr>
        <sz val="11"/>
        <color theme="1"/>
        <rFont val="等线"/>
        <family val="3"/>
        <charset val="134"/>
        <scheme val="minor"/>
      </rPr>
      <t>[5] 单源</t>
    </r>
  </si>
  <si>
    <t>关羽（专武）</t>
  </si>
  <si>
    <r>
      <t>增加跳斩伤害 + 增强溅射伤害；大范围击退绕后小怪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</si>
  <si>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关羽（平替）/ 任意近战</t>
  </si>
  <si>
    <r>
      <t>无专属但伤害极高，附带强控 + 高伤害；无吕布时可给关羽使用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</si>
  <si>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万能过渡刀</t>
  </si>
  <si>
    <r>
      <t>所有近战武将通用，万能紫色过渡刀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</si>
  <si>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刀兵通用</t>
  </si>
  <si>
    <r>
      <t>刀兵通用过渡武器</t>
    </r>
    <r>
      <rPr>
        <sz val="11"/>
        <color theme="1"/>
        <rFont val="等线"/>
        <family val="3"/>
        <charset val="134"/>
        <scheme val="minor"/>
      </rPr>
      <t>[1] 单源</t>
    </r>
  </si>
  <si>
    <t>刘备（毕业）</t>
  </si>
  <si>
    <r>
      <t>剑系专属，高频触发范围眩晕；剑系武器全部适配刘备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</si>
  <si>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r>
      <t>与倚天剑同级毕业剑</t>
    </r>
    <r>
      <rPr>
        <sz val="11"/>
        <color theme="1"/>
        <rFont val="等线"/>
        <family val="3"/>
        <charset val="134"/>
        <scheme val="minor"/>
      </rPr>
      <t>[5] 单源</t>
    </r>
  </si>
  <si>
    <t>橙/紫</t>
  </si>
  <si>
    <t>刘备 / 黄盖 / 关兴</t>
  </si>
  <si>
    <r>
      <t>通用法系剑，</t>
    </r>
    <r>
      <rPr>
        <b/>
        <sz val="11"/>
        <color theme="1"/>
        <rFont val="Noto Sans SC"/>
        <family val="2"/>
        <charset val="134"/>
      </rPr>
      <t>十次攻击</t>
    </r>
    <r>
      <rPr>
        <sz val="11"/>
        <color theme="1"/>
        <rFont val="Noto Sans SC"/>
        <family val="2"/>
        <charset val="134"/>
      </rPr>
      <t>触发善恶双剑特效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</si>
  <si>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关兴 / 剑系通用</t>
  </si>
  <si>
    <r>
      <t>附带眩晕效果</t>
    </r>
    <r>
      <rPr>
        <sz val="11"/>
        <color theme="1"/>
        <rFont val="等线"/>
        <family val="3"/>
        <charset val="134"/>
        <scheme val="minor"/>
      </rPr>
      <t>[5]</t>
    </r>
  </si>
  <si>
    <t>未明确</t>
  </si>
  <si>
    <r>
      <t>刘备过渡剑，品质低于倚天 / 轩辕</t>
    </r>
    <r>
      <rPr>
        <sz val="11"/>
        <color theme="1"/>
        <rFont val="等线"/>
        <family val="3"/>
        <charset val="134"/>
        <scheme val="minor"/>
      </rPr>
      <t>[5] 单源</t>
    </r>
  </si>
  <si>
    <r>
      <t>刘备过渡剑</t>
    </r>
    <r>
      <rPr>
        <sz val="11"/>
        <color theme="1"/>
        <rFont val="等线"/>
        <family val="3"/>
        <charset val="134"/>
        <scheme val="minor"/>
      </rPr>
      <t>[5] 单源</t>
    </r>
  </si>
  <si>
    <t>剑兵通用</t>
  </si>
  <si>
    <r>
      <t>剑兵通用过渡剑</t>
    </r>
    <r>
      <rPr>
        <sz val="11"/>
        <color theme="1"/>
        <rFont val="等线"/>
        <family val="3"/>
        <charset val="134"/>
        <scheme val="minor"/>
      </rPr>
      <t>[1] 单源</t>
    </r>
  </si>
  <si>
    <t>橙·神兵</t>
  </si>
  <si>
    <t>张飞（核心神兵）</t>
  </si>
  <si>
    <r>
      <t>提升坦度 + 控制稳定性，前排承伤拉满；张飞第一选择之一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</si>
  <si>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黄忠（专武）</t>
  </si>
  <si>
    <r>
      <t>攻击距离</t>
    </r>
    <r>
      <rPr>
        <b/>
        <sz val="11"/>
        <color theme="1"/>
        <rFont val="Noto Sans SC"/>
        <family val="2"/>
        <charset val="134"/>
      </rPr>
      <t>翻倍</t>
    </r>
    <r>
      <rPr>
        <sz val="11"/>
        <color theme="1"/>
        <rFont val="Noto Sans SC"/>
        <family val="2"/>
        <charset val="134"/>
      </rPr>
      <t>，距离越远伤害越高，远距离能秒杀小怪</t>
    </r>
    <r>
      <rPr>
        <vertAlign val="superscript"/>
        <sz val="7.9"/>
        <color rgb="FFB8312F"/>
        <rFont val="Noto Sans SC"/>
        <family val="2"/>
        <charset val="134"/>
      </rPr>
      <t>[1]</t>
    </r>
    <r>
      <rPr>
        <sz val="11"/>
        <color theme="1"/>
        <rFont val="Noto Sans SC"/>
        <family val="2"/>
        <charset val="134"/>
      </rPr>
      <t>。</t>
    </r>
    <r>
      <rPr>
        <b/>
        <sz val="11"/>
        <color rgb="FF4A4434"/>
        <rFont val="Noto Sans SC"/>
        <family val="2"/>
        <charset val="134"/>
      </rPr>
      <t>来源矛盾</t>
    </r>
    <r>
      <rPr>
        <sz val="11"/>
        <color theme="1"/>
        <rFont val="Noto Sans SC"/>
        <family val="2"/>
        <charset val="134"/>
      </rPr>
      <t>：7724 把霸王弓排黄忠第一</t>
    </r>
    <r>
      <rPr>
        <vertAlign val="superscript"/>
        <sz val="7.9"/>
        <color rgb="FFB8312F"/>
        <rFont val="Noto Sans SC"/>
        <family val="2"/>
        <charset val="134"/>
      </rPr>
      <t>[5]</t>
    </r>
  </si>
  <si>
    <t>黄祖（专武）/ 黄忠</t>
  </si>
  <si>
    <r>
      <t>提升射程 + AOE 伤害，叠攻速后全屏清屏；黄忠可临时过渡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</si>
  <si>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黄忠 / 黄祖</t>
  </si>
  <si>
    <r>
      <t>与霸王弓并列推荐，提升射程 + AOE</t>
    </r>
    <r>
      <rPr>
        <vertAlign val="superscript"/>
        <sz val="7.9"/>
        <color rgb="FFB8312F"/>
        <rFont val="Noto Sans SC"/>
        <family val="2"/>
        <charset val="134"/>
      </rPr>
      <t>[1][5]</t>
    </r>
  </si>
  <si>
    <t>弓兵通用过渡</t>
  </si>
  <si>
    <r>
      <t>弓兵通用过渡紫武</t>
    </r>
    <r>
      <rPr>
        <sz val="11"/>
        <color theme="1"/>
        <rFont val="等线"/>
        <family val="3"/>
        <charset val="134"/>
        <scheme val="minor"/>
      </rPr>
      <t>[1] 单源</t>
    </r>
  </si>
  <si>
    <t>丈八点钢矛</t>
  </si>
  <si>
    <t>点钢枪</t>
  </si>
  <si>
    <t>钩镰枪</t>
  </si>
  <si>
    <t>梨花枪</t>
  </si>
  <si>
    <t>刀系武器（4 件）</t>
  </si>
  <si>
    <t>方天画戟</t>
  </si>
  <si>
    <t>古锭刀</t>
  </si>
  <si>
    <t>七星刀</t>
  </si>
  <si>
    <t>剑系武器（8 件）</t>
  </si>
  <si>
    <t>轩辕剑</t>
  </si>
  <si>
    <t>莫邪</t>
  </si>
  <si>
    <t>干将</t>
  </si>
  <si>
    <t>君子剑</t>
  </si>
  <si>
    <t>小人剑</t>
  </si>
  <si>
    <t>龙渊剑</t>
  </si>
  <si>
    <t>七星剑</t>
  </si>
  <si>
    <t>盾系武器（1 件）</t>
  </si>
  <si>
    <t>玄铁盾</t>
  </si>
  <si>
    <t>弓系武器（4 件）</t>
  </si>
  <si>
    <t>神臂弓</t>
  </si>
  <si>
    <t>铁胎弓</t>
  </si>
  <si>
    <t>主动技能（8 件）</t>
  </si>
  <si>
    <t>物品</t>
    <phoneticPr fontId="5" type="noConversion"/>
  </si>
  <si>
    <t>售价</t>
    <phoneticPr fontId="5" type="noConversion"/>
  </si>
  <si>
    <t>效果 / 使用说明</t>
    <phoneticPr fontId="5" type="noConversion"/>
  </si>
  <si>
    <t>攻速符</t>
  </si>
  <si>
    <t>未验证</t>
  </si>
  <si>
    <r>
      <t>全队攻速核心道具，拖至武将身上释放，大幅提升攻击频率。利用 1 秒释放动画可连续滑动叠加 3–5 层。</t>
    </r>
    <r>
      <rPr>
        <b/>
        <sz val="11"/>
        <color theme="1"/>
        <rFont val="Noto Sans SC"/>
        <family val="2"/>
        <charset val="134"/>
      </rPr>
      <t>关键限制：武将升到 5 级后无法使用</t>
    </r>
    <r>
      <rPr>
        <sz val="11"/>
        <color theme="1"/>
        <rFont val="Noto Sans SC"/>
        <family val="2"/>
        <charset val="134"/>
      </rPr>
      <t>，建议卡 4 级反复叠加</t>
    </r>
    <r>
      <rPr>
        <vertAlign val="superscript"/>
        <sz val="7.9"/>
        <color rgb="FFB8312F"/>
        <rFont val="Noto Sans SC"/>
        <family val="2"/>
        <charset val="134"/>
      </rPr>
      <t>[2][8]</t>
    </r>
  </si>
  <si>
    <t>神兵符</t>
  </si>
  <si>
    <t>金</t>
  </si>
  <si>
    <r>
      <t>直接让单位升一级；提升所有武将神兵伤害、提高装备爆率。开局拉农民到 5 级可保证全程不缺体力；手速快一次升三级，慢可升两级</t>
    </r>
    <r>
      <rPr>
        <vertAlign val="superscript"/>
        <sz val="7.9"/>
        <color rgb="FFB8312F"/>
        <rFont val="Noto Sans SC"/>
        <family val="2"/>
        <charset val="134"/>
      </rPr>
      <t>[2][8]</t>
    </r>
  </si>
  <si>
    <t>行军丹</t>
  </si>
  <si>
    <r>
      <t>约 40 金币</t>
    </r>
    <r>
      <rPr>
        <b/>
        <sz val="11"/>
        <color rgb="FF4A4434"/>
        <rFont val="Noto Sans SC"/>
        <family val="2"/>
        <charset val="134"/>
      </rPr>
      <t>单源</t>
    </r>
  </si>
  <si>
    <r>
      <t>核心体力补给道具，碰到必买；保持体力、应对长时间拉锯与突发怪潮</t>
    </r>
    <r>
      <rPr>
        <vertAlign val="superscript"/>
        <sz val="7.9"/>
        <color rgb="FFB8312F"/>
        <rFont val="Noto Sans SC"/>
        <family val="2"/>
        <charset val="134"/>
      </rPr>
      <t>[10][14]</t>
    </r>
  </si>
  <si>
    <t>降妖符</t>
  </si>
  <si>
    <r>
      <t>BOSS 战核心神器，BOSS 释放技能时 </t>
    </r>
    <r>
      <rPr>
        <b/>
        <sz val="11"/>
        <color theme="1"/>
        <rFont val="Noto Sans SC"/>
        <family val="2"/>
        <charset val="134"/>
      </rPr>
      <t>50% 概率直接打断</t>
    </r>
    <r>
      <rPr>
        <sz val="11"/>
        <color theme="1"/>
        <rFont val="Noto Sans SC"/>
        <family val="2"/>
        <charset val="134"/>
      </rPr>
      <t>，攻坚必备</t>
    </r>
    <r>
      <rPr>
        <vertAlign val="superscript"/>
        <sz val="7.9"/>
        <color rgb="FFB8312F"/>
        <rFont val="Noto Sans SC"/>
        <family val="2"/>
        <charset val="134"/>
      </rPr>
      <t>[2][10]</t>
    </r>
  </si>
  <si>
    <t>毛笔（笔）</t>
  </si>
  <si>
    <t>未验证</t>
    <phoneticPr fontId="5" type="noConversion"/>
  </si>
  <si>
    <r>
      <t>改字道具，解决格子满、缺字无法合成。特殊机制：可将 5 级单位改为"云"字，合成赵云直接 5 级。</t>
    </r>
    <r>
      <rPr>
        <b/>
        <sz val="11"/>
        <color theme="1"/>
        <rFont val="Noto Sans SC"/>
        <family val="2"/>
        <charset val="134"/>
      </rPr>
      <t>注意</t>
    </r>
    <r>
      <rPr>
        <sz val="11"/>
        <color theme="1"/>
        <rFont val="Noto Sans SC"/>
        <family val="2"/>
        <charset val="134"/>
      </rPr>
      <t>：毛笔直升的赵云攻击/攻速低于常规养成（疑似 bug）</t>
    </r>
    <r>
      <rPr>
        <vertAlign val="superscript"/>
        <sz val="7.9"/>
        <color rgb="FFB8312F"/>
        <rFont val="Noto Sans SC"/>
        <family val="2"/>
        <charset val="134"/>
      </rPr>
      <t>[10][13]</t>
    </r>
  </si>
  <si>
    <t>垃圾桶</t>
  </si>
  <si>
    <r>
      <t>主动栏备选，回收场上无用单位辅助经济循环；将较高等级文字小兵放入栏里点"增兵"，会回收成等级相同的馒头</t>
    </r>
    <r>
      <rPr>
        <vertAlign val="superscript"/>
        <sz val="7.9"/>
        <color rgb="FFB8312F"/>
        <rFont val="Noto Sans SC"/>
        <family val="2"/>
        <charset val="134"/>
      </rPr>
      <t>[10][13]</t>
    </r>
  </si>
  <si>
    <t>练兵符</t>
  </si>
  <si>
    <r>
      <t>单位</t>
    </r>
    <r>
      <rPr>
        <sz val="11"/>
        <color theme="1"/>
        <rFont val="等线"/>
        <family val="3"/>
        <charset val="134"/>
        <scheme val="minor"/>
      </rPr>
      <t>随机升/降一级，存在降级翻车风险，有神兵符完美平替，避雷[10]</t>
    </r>
  </si>
  <si>
    <t>地雷</t>
  </si>
  <si>
    <r>
      <t>路径陷阱，伤害偏低且占用主动技能栏，性价比极低，</t>
    </r>
    <r>
      <rPr>
        <sz val="11"/>
        <color theme="1"/>
        <rFont val="等线"/>
        <family val="3"/>
        <charset val="134"/>
        <scheme val="minor"/>
      </rPr>
      <t>避雷[10] 单源</t>
    </r>
  </si>
  <si>
    <t>被动技能（10 件）</t>
  </si>
  <si>
    <t>农民</t>
  </si>
  <si>
    <r>
      <t>经济体系核心被动，产出馒头（体力/征兵资源）；</t>
    </r>
    <r>
      <rPr>
        <b/>
        <sz val="11"/>
        <color theme="1"/>
        <rFont val="Noto Sans SC"/>
        <family val="2"/>
        <charset val="134"/>
      </rPr>
      <t>4 级农民约 3 秒产出一个馒头</t>
    </r>
    <r>
      <rPr>
        <sz val="11"/>
        <color theme="1"/>
        <rFont val="Noto Sans SC"/>
        <family val="2"/>
        <charset val="134"/>
      </rPr>
      <t>，建议开局用神兵符速升 5 级</t>
    </r>
    <r>
      <rPr>
        <vertAlign val="superscript"/>
        <sz val="7.9"/>
        <color rgb="FFB8312F"/>
        <rFont val="Noto Sans SC"/>
        <family val="2"/>
        <charset val="134"/>
      </rPr>
      <t>[2][12]</t>
    </r>
  </si>
  <si>
    <t>招贤令 / 招贤榜</t>
  </si>
  <si>
    <r>
      <t>武将刷新概率</t>
    </r>
    <r>
      <rPr>
        <b/>
        <sz val="11"/>
        <color theme="1"/>
        <rFont val="Noto Sans SC"/>
        <family val="2"/>
        <charset val="134"/>
      </rPr>
      <t>翻倍</t>
    </r>
    <r>
      <rPr>
        <sz val="11"/>
        <color theme="1"/>
        <rFont val="Noto Sans SC"/>
        <family val="2"/>
        <charset val="134"/>
      </rPr>
      <t>，必带被动；单武将战力远超普通兵力，快速刷出高星武将是对局核心</t>
    </r>
    <r>
      <rPr>
        <vertAlign val="superscript"/>
        <sz val="7.9"/>
        <color rgb="FFB8312F"/>
        <rFont val="Noto Sans SC"/>
        <family val="2"/>
        <charset val="134"/>
      </rPr>
      <t>[2][6]</t>
    </r>
  </si>
  <si>
    <t>陨石</t>
  </si>
  <si>
    <r>
      <t>全屏范围伤害，保命专属被动；触发前无需额外布置防御，可清理精英怪/BOSS，防止阿斗暴毙</t>
    </r>
    <r>
      <rPr>
        <vertAlign val="superscript"/>
        <sz val="7.9"/>
        <color rgb="FFB8312F"/>
        <rFont val="Noto Sans SC"/>
        <family val="2"/>
        <charset val="134"/>
      </rPr>
      <t>[2][10]</t>
    </r>
  </si>
  <si>
    <t>摸金校尉</t>
  </si>
  <si>
    <r>
      <t>馒头经济循环核心被动，稳定保障经济运转</t>
    </r>
    <r>
      <rPr>
        <vertAlign val="superscript"/>
        <sz val="7.9"/>
        <color rgb="FFB8312F"/>
        <rFont val="Noto Sans SC"/>
        <family val="2"/>
        <charset val="134"/>
      </rPr>
      <t>[2][10]</t>
    </r>
  </si>
  <si>
    <t>洛阳铲（铲子）</t>
  </si>
  <si>
    <r>
      <t>前期收益极高，后期可反复刷馒头资源、开启地图格子，顶级优先级被动</t>
    </r>
    <r>
      <rPr>
        <vertAlign val="superscript"/>
        <sz val="7.9"/>
        <color rgb="FFB8312F"/>
        <rFont val="Noto Sans SC"/>
        <family val="2"/>
        <charset val="134"/>
      </rPr>
      <t>[2][13]</t>
    </r>
  </si>
  <si>
    <t>淤泥</t>
  </si>
  <si>
    <r>
      <t>降低敌方移速 </t>
    </r>
    <r>
      <rPr>
        <sz val="11"/>
        <color theme="1"/>
        <rFont val="等线"/>
        <family val="3"/>
        <charset val="134"/>
        <scheme val="minor"/>
      </rPr>
      <t>10%，持续限制敌方推进节奏[10] 单源</t>
    </r>
  </si>
  <si>
    <t>升职令（蓝/紫/红三档）</t>
  </si>
  <si>
    <r>
      <t>蓝</t>
    </r>
    <r>
      <rPr>
        <sz val="11"/>
        <color theme="1"/>
        <rFont val="Noto Sans SC"/>
        <family val="2"/>
        <charset val="134"/>
      </rPr>
      <t>/</t>
    </r>
    <r>
      <rPr>
        <b/>
        <sz val="11"/>
        <color rgb="FF5A3A8A"/>
        <rFont val="Noto Sans SC"/>
        <family val="2"/>
        <charset val="134"/>
      </rPr>
      <t>紫</t>
    </r>
    <r>
      <rPr>
        <sz val="11"/>
        <color theme="1"/>
        <rFont val="Noto Sans SC"/>
        <family val="2"/>
        <charset val="134"/>
      </rPr>
      <t>/</t>
    </r>
    <r>
      <rPr>
        <b/>
        <sz val="11"/>
        <color rgb="FF7A4A06"/>
        <rFont val="Noto Sans SC"/>
        <family val="2"/>
        <charset val="134"/>
      </rPr>
      <t>红</t>
    </r>
  </si>
  <si>
    <r>
      <t>购买顺序蓝→紫→红，三档分别 </t>
    </r>
    <r>
      <rPr>
        <sz val="11"/>
        <color theme="1"/>
        <rFont val="等线"/>
        <family val="3"/>
        <charset val="134"/>
        <scheme val="minor"/>
      </rPr>
      <t>5% / 10% / 15% 概率额外增兵；前期小幅提升兵力，后期收益极低[10] 单源</t>
    </r>
  </si>
  <si>
    <t>全体攻速符</t>
  </si>
  <si>
    <r>
      <t>敌我双方同步 +10% 攻速，双向增益无优势，只会拉长对局，</t>
    </r>
    <r>
      <rPr>
        <b/>
        <sz val="11"/>
        <color rgb="FF7A2A1A"/>
        <rFont val="Noto Sans SC"/>
        <family val="2"/>
        <charset val="134"/>
      </rPr>
      <t>避雷</t>
    </r>
    <r>
      <rPr>
        <sz val="11"/>
        <color theme="1"/>
        <rFont val="Noto Sans SC"/>
        <family val="2"/>
        <charset val="134"/>
      </rPr>
      <t>。</t>
    </r>
    <r>
      <rPr>
        <b/>
        <sz val="11"/>
        <color rgb="FF4A4434"/>
        <rFont val="Noto Sans SC"/>
        <family val="2"/>
        <charset val="134"/>
      </rPr>
      <t>评价冲突</t>
    </r>
    <r>
      <rPr>
        <sz val="11"/>
        <color theme="1"/>
        <rFont val="Noto Sans SC"/>
        <family val="2"/>
        <charset val="134"/>
      </rPr>
      <t>：TapTap 玩家认为可平滑度过前十波</t>
    </r>
    <r>
      <rPr>
        <vertAlign val="superscript"/>
        <sz val="7.9"/>
        <color rgb="FFB8312F"/>
        <rFont val="Noto Sans SC"/>
        <family val="2"/>
        <charset val="134"/>
      </rPr>
      <t>[10][13]</t>
    </r>
  </si>
  <si>
    <t>御敌千里</t>
  </si>
  <si>
    <r>
      <t>远程攻击范围翻倍，但远程基础射程本就占优，翻倍后实战提升极小，</t>
    </r>
    <r>
      <rPr>
        <sz val="11"/>
        <color theme="1"/>
        <rFont val="等线"/>
        <family val="3"/>
        <charset val="134"/>
        <scheme val="minor"/>
      </rPr>
      <t>避雷[10] 单源</t>
    </r>
  </si>
  <si>
    <t>敌方攻速缓慢</t>
  </si>
  <si>
    <r>
      <t>仅降低敌方攻速 </t>
    </r>
    <r>
      <rPr>
        <sz val="11"/>
        <color theme="1"/>
        <rFont val="等线"/>
        <family val="3"/>
        <charset val="134"/>
        <scheme val="minor"/>
      </rPr>
      <t>5 秒，持续时间太短，控场效果几乎可忽略，避雷[10] 单源</t>
    </r>
  </si>
  <si>
    <t>配饰 / 丹药（4 件）</t>
  </si>
  <si>
    <t>物品</t>
  </si>
  <si>
    <t>售价</t>
  </si>
  <si>
    <t>效果 / 使用说明</t>
  </si>
  <si>
    <t>大补丸</t>
  </si>
  <si>
    <r>
      <t>提升全队生命值/容错配饰；与续命丹搭配：阿斗开局自带 3 血，搭配【大补丸+续命丹】可堆到 </t>
    </r>
    <r>
      <rPr>
        <b/>
        <sz val="11"/>
        <color theme="1"/>
        <rFont val="Noto Sans SC"/>
        <family val="2"/>
        <charset val="134"/>
      </rPr>
      <t>11 血</t>
    </r>
    <r>
      <rPr>
        <sz val="11"/>
        <color theme="1"/>
        <rFont val="Noto Sans SC"/>
        <family val="2"/>
        <charset val="134"/>
      </rPr>
      <t>，扛完第一波 10 只小怪刚好剩 1 血，从而拿 100 馒头征兵抽武将</t>
    </r>
    <r>
      <rPr>
        <vertAlign val="superscript"/>
        <sz val="7.9"/>
        <color rgb="FFB8312F"/>
        <rFont val="Noto Sans SC"/>
        <family val="2"/>
        <charset val="134"/>
      </rPr>
      <t>[7][9]</t>
    </r>
  </si>
  <si>
    <t>续命丹</t>
  </si>
  <si>
    <r>
      <t>携带后</t>
    </r>
    <r>
      <rPr>
        <b/>
        <sz val="11"/>
        <color theme="1"/>
        <rFont val="Noto Sans SC"/>
        <family val="2"/>
        <charset val="134"/>
      </rPr>
      <t>我方 +5 命、敌方 +3 命</t>
    </r>
    <r>
      <rPr>
        <sz val="11"/>
        <color theme="1"/>
        <rFont val="Noto Sans SC"/>
        <family val="2"/>
        <charset val="134"/>
      </rPr>
      <t>；实战阿斗易被秒杀，核心用处是与大补丸凑出 11 点总血量扛第一波。</t>
    </r>
    <r>
      <rPr>
        <b/>
        <sz val="11"/>
        <color rgb="FF4A4434"/>
        <rFont val="Noto Sans SC"/>
        <family val="2"/>
        <charset val="134"/>
      </rPr>
      <t>数据冲突</t>
    </r>
    <r>
      <rPr>
        <sz val="11"/>
        <color theme="1"/>
        <rFont val="Noto Sans SC"/>
        <family val="2"/>
        <charset val="134"/>
      </rPr>
      <t>：头条称"阿斗基础血量 10 点"但又称"凑出 11 点"，10+5≠11；九游 3 血说更自洽，故以九游为准</t>
    </r>
    <r>
      <rPr>
        <vertAlign val="superscript"/>
        <sz val="7.9"/>
        <color rgb="FFB8312F"/>
        <rFont val="Noto Sans SC"/>
        <family val="2"/>
        <charset val="134"/>
      </rPr>
      <t>[9][10]</t>
    </r>
  </si>
  <si>
    <t>包子</t>
  </si>
  <si>
    <r>
      <t>55% 概率加阿斗 1 血，45% 概率扣 1 血</t>
    </r>
    <r>
      <rPr>
        <sz val="11"/>
        <color theme="1"/>
        <rFont val="等线"/>
        <family val="3"/>
        <charset val="134"/>
        <scheme val="minor"/>
      </rPr>
      <t>，自带自伤风险，极易直接把阿斗吃死，"包子千万别乱捡"，避雷[10] 单源</t>
    </r>
  </si>
  <si>
    <t>防御配饰</t>
  </si>
  <si>
    <r>
      <t>提高赵云/单位生存能力，用于"稳苟续航流"高难度守家局，牺牲部分输出换取持续作战能力</t>
    </r>
    <r>
      <rPr>
        <vertAlign val="superscript"/>
        <sz val="7.9"/>
        <color rgb="FFB8312F"/>
        <rFont val="Noto Sans SC"/>
        <family val="2"/>
        <charset val="134"/>
      </rPr>
      <t>[7][14]</t>
    </r>
  </si>
  <si>
    <t>武器类型</t>
    <phoneticPr fontId="5" type="noConversion"/>
  </si>
  <si>
    <t>攻击距离</t>
    <phoneticPr fontId="5" type="noConversion"/>
  </si>
  <si>
    <t>攻速</t>
    <phoneticPr fontId="5" type="noConversion"/>
  </si>
  <si>
    <t>攻击特性</t>
    <phoneticPr fontId="9" type="noConversion"/>
  </si>
  <si>
    <t>攻击力</t>
    <phoneticPr fontId="5" type="noConversion"/>
  </si>
  <si>
    <t>等级</t>
    <phoneticPr fontId="9" type="noConversion"/>
  </si>
  <si>
    <t>单体</t>
    <phoneticPr fontId="9" type="noConversion"/>
  </si>
  <si>
    <t>穿透2格</t>
    <phoneticPr fontId="9" type="noConversion"/>
  </si>
  <si>
    <t>180度弧形</t>
    <phoneticPr fontId="9" type="noConversion"/>
  </si>
  <si>
    <t>战力</t>
    <phoneticPr fontId="9" type="noConversion"/>
  </si>
  <si>
    <t>张飞</t>
    <phoneticPr fontId="9" type="noConversion"/>
  </si>
  <si>
    <t>黄忠</t>
    <phoneticPr fontId="9" type="noConversion"/>
  </si>
  <si>
    <t>攻击单位数额外增益</t>
    <phoneticPr fontId="9" type="noConversion"/>
  </si>
  <si>
    <t>距离覆盖格子(极限)</t>
    <phoneticPr fontId="5" type="noConversion"/>
  </si>
  <si>
    <t>最终战力</t>
    <phoneticPr fontId="5" type="noConversion"/>
  </si>
  <si>
    <t>增长倍数</t>
    <phoneticPr fontId="5" type="noConversion"/>
  </si>
  <si>
    <t>关平</t>
    <phoneticPr fontId="5" type="noConversion"/>
  </si>
  <si>
    <t>马超</t>
    <phoneticPr fontId="5" type="noConversion"/>
  </si>
  <si>
    <t>距离对应格子</t>
    <phoneticPr fontId="5" type="noConversion"/>
  </si>
  <si>
    <t>伤害倍率</t>
    <phoneticPr fontId="5" type="noConversion"/>
  </si>
  <si>
    <t>远程单体</t>
    <phoneticPr fontId="9" type="noConversion"/>
  </si>
  <si>
    <t>单体</t>
    <phoneticPr fontId="5" type="noConversion"/>
  </si>
  <si>
    <t>远程单体</t>
    <phoneticPr fontId="5" type="noConversion"/>
  </si>
  <si>
    <t>攻击类型</t>
    <phoneticPr fontId="9" type="noConversion"/>
  </si>
  <si>
    <t>攻击倍数</t>
    <phoneticPr fontId="9" type="noConversion"/>
  </si>
  <si>
    <t>攻速倍数</t>
    <phoneticPr fontId="9" type="noConversion"/>
  </si>
  <si>
    <t>赵云</t>
    <phoneticPr fontId="9" type="noConversion"/>
  </si>
  <si>
    <t>兵种</t>
    <phoneticPr fontId="9" type="noConversion"/>
  </si>
  <si>
    <t>枪</t>
    <phoneticPr fontId="9" type="noConversion"/>
  </si>
  <si>
    <t>骑</t>
    <phoneticPr fontId="9" type="noConversion"/>
  </si>
  <si>
    <t>弓</t>
    <phoneticPr fontId="9" type="noConversion"/>
  </si>
  <si>
    <t>刘备</t>
    <phoneticPr fontId="9" type="noConversion"/>
  </si>
  <si>
    <t>剑</t>
    <phoneticPr fontId="9" type="noConversion"/>
  </si>
  <si>
    <t>关羽</t>
    <phoneticPr fontId="9" type="noConversion"/>
  </si>
  <si>
    <t>关兴</t>
    <phoneticPr fontId="9" type="noConversion"/>
  </si>
  <si>
    <t>张苞</t>
    <phoneticPr fontId="9" type="noConversion"/>
  </si>
  <si>
    <t>张翼</t>
    <phoneticPr fontId="9" type="noConversion"/>
  </si>
  <si>
    <t>黄祖</t>
    <phoneticPr fontId="9" type="noConversion"/>
  </si>
  <si>
    <t>黄盖</t>
    <phoneticPr fontId="9" type="noConversion"/>
  </si>
  <si>
    <t>品质</t>
    <phoneticPr fontId="9" type="noConversion"/>
  </si>
  <si>
    <t>橙</t>
    <phoneticPr fontId="9" type="noConversion"/>
  </si>
  <si>
    <t>紫</t>
    <phoneticPr fontId="9" type="noConversion"/>
  </si>
  <si>
    <t>武器攻击力1</t>
    <phoneticPr fontId="9" type="noConversion"/>
  </si>
  <si>
    <t>斧</t>
    <phoneticPr fontId="9" type="noConversion"/>
  </si>
  <si>
    <t>孙悟空</t>
  </si>
  <si>
    <t>猪八戒</t>
  </si>
  <si>
    <t>沙悟净</t>
  </si>
  <si>
    <t>白龙马</t>
  </si>
  <si>
    <t>哪吒</t>
  </si>
  <si>
    <t>观音</t>
  </si>
  <si>
    <t>如来</t>
  </si>
  <si>
    <t>玉帝</t>
  </si>
  <si>
    <t>王母</t>
  </si>
  <si>
    <t>悟 + 空</t>
  </si>
  <si>
    <t>叉（枪兵）</t>
  </si>
  <si>
    <t>八 + 戒</t>
  </si>
  <si>
    <t>刀兵</t>
  </si>
  <si>
    <t>沙 + 僧</t>
  </si>
  <si>
    <t>棍（骑兵）</t>
  </si>
  <si>
    <t>白 + 龙 + 马</t>
  </si>
  <si>
    <t>哪 + 吒</t>
  </si>
  <si>
    <t>观 + 音</t>
  </si>
  <si>
    <t>如 + 来</t>
  </si>
  <si>
    <t>玉 + 帝</t>
  </si>
  <si>
    <t>王 + 母</t>
  </si>
  <si>
    <t>文字</t>
    <phoneticPr fontId="5" type="noConversion"/>
  </si>
  <si>
    <t>刀</t>
    <phoneticPr fontId="5" type="noConversion"/>
  </si>
  <si>
    <t>3关解锁</t>
    <phoneticPr fontId="5" type="noConversion"/>
  </si>
  <si>
    <t>初始解锁</t>
    <phoneticPr fontId="5" type="noConversion"/>
  </si>
  <si>
    <t>5关解锁</t>
    <phoneticPr fontId="5" type="noConversion"/>
  </si>
  <si>
    <t>10关解锁</t>
    <phoneticPr fontId="5" type="noConversion"/>
  </si>
  <si>
    <t>15关解锁</t>
    <phoneticPr fontId="5" type="noConversion"/>
  </si>
  <si>
    <t>20关解锁</t>
    <phoneticPr fontId="5" type="noConversion"/>
  </si>
  <si>
    <t>第一幕：取经缘起（第 1-8 难）</t>
  </si>
  <si>
    <t>对应央视版第 1-4 集（猴王初问世、官封弼马温、大圣闹天宫、困囚五行山）及第 6-7 集（祸起观音院、计收猪八戒前半）中的唐僧身世段落。这一幕是叙事铺垫，适合做成剧情演出 + 轻量教学关。</t>
  </si>
  <si>
    <t>难</t>
  </si>
  <si>
    <t>名称</t>
  </si>
  <si>
    <t>剧情梗概</t>
  </si>
  <si>
    <t>核心场景</t>
  </si>
  <si>
    <t>出场人物</t>
  </si>
  <si>
    <t>游戏化要点</t>
  </si>
  <si>
    <t>金蝉遭贬</t>
  </si>
  <si>
    <t>唐僧前世金蝉子因轻慢佛法被贬下凡，转生东土</t>
  </si>
  <si>
    <t>灵山雷音寺（闪回）</t>
  </si>
  <si>
    <t>如来、金蝉子</t>
  </si>
  <si>
    <t>纯剧情演出，交代取经因果</t>
  </si>
  <si>
    <t>出胎几杀</t>
  </si>
  <si>
    <t>生父陈光蕊被船工刘洪推入江中害死，刘洪霸占其母，唐僧出生后刘洪欲杀之灭口</t>
  </si>
  <si>
    <t>洪江渡口、江州衙门</t>
  </si>
  <si>
    <t>陈光蕊、殷温娇、刘洪</t>
  </si>
  <si>
    <t>事件关：逃亡/潜行教学</t>
  </si>
  <si>
    <t>满月抛江</t>
  </si>
  <si>
    <t>母亲为保全婴儿，将满月唐僧置于木板上推入江中漂流，被金山寺法明长老救起</t>
  </si>
  <si>
    <t>洪江江面、金山寺</t>
  </si>
  <si>
    <t>殷温娇、法明长老</t>
  </si>
  <si>
    <t>演出 + 收集（木板上顺流漂）</t>
  </si>
  <si>
    <t>寻亲报冤</t>
  </si>
  <si>
    <t>长大后得知身世，寻母报仇，刘洪伏诛，陈光蕊被龙王救活一家团圆</t>
  </si>
  <si>
    <t>江州、洪江</t>
  </si>
  <si>
    <t>玄奘、殷温娇、刘洪、龙王</t>
  </si>
  <si>
    <t>事件关：调查 + Boss 战（刘洪）</t>
  </si>
  <si>
    <t>出城逢虎</t>
  </si>
  <si>
    <t>唐僧携两名随从出长安西行，刚出大唐边界跌入虎精寅将军洞穴</t>
  </si>
  <si>
    <t>双叉岭虎穴</t>
  </si>
  <si>
    <t>唐僧、寅将军（虎精）</t>
  </si>
  <si>
    <t>第一场实战教学：被囚 + 等待救援</t>
  </si>
  <si>
    <t>落坑折从</t>
  </si>
  <si>
    <t>太白金星救出唐僧，但两名随从被妖魔剖腹分食</t>
  </si>
  <si>
    <t>双叉岭</t>
  </si>
  <si>
    <t>唐僧、太白金星</t>
  </si>
  <si>
    <t>演出：失去随从，强化"孤身上路"</t>
  </si>
  <si>
    <t>双叉岭上</t>
  </si>
  <si>
    <t>孤身唐僧被猛虎毒蛇所困，镇山太保刘伯钦救下，护送至两界山</t>
  </si>
  <si>
    <t>双叉岭山路</t>
  </si>
  <si>
    <t>唐僧、刘伯钦</t>
  </si>
  <si>
    <t>护送关：跟随 NPC 行进</t>
  </si>
  <si>
    <t>两界山头</t>
  </si>
  <si>
    <t>唐僧登五行山顶揭下如来金字压帖，救出被压五百年的孙悟空，收为大徒弟</t>
  </si>
  <si>
    <t>五行山（两界山）</t>
  </si>
  <si>
    <t>唐僧、孙悟空</t>
  </si>
  <si>
    <t>核心里程碑：收悟空，解锁主角战斗</t>
  </si>
  <si>
    <t>第二幕：收徒集结（第 9-17 难）</t>
  </si>
  <si>
    <t>对应央视版第 5-9 集。这一幕是"集齐队伍"的黄金段落，每个新角色入队都是一次教学节点。</t>
  </si>
  <si>
    <t>陡涧换马</t>
  </si>
  <si>
    <t>唐僧坐骑白马被涧中小白龙吞食，观音将小白龙化为白龙马充当坐骑</t>
  </si>
  <si>
    <t>鹰愁涧</t>
  </si>
  <si>
    <t>唐僧、悟空、小白龙、观音</t>
  </si>
  <si>
    <t>Boss → 收服：打不过→请观音→获得坐骑</t>
  </si>
  <si>
    <t>夜被火烧</t>
  </si>
  <si>
    <t>观音禅院金池长老贪图锦斓袈裟，纵火谋害唐僧，悟空借辟火罩护师反烧寺院</t>
  </si>
  <si>
    <t>观音禅院</t>
  </si>
  <si>
    <t>唐僧、悟空、金池长老、黑熊精</t>
  </si>
  <si>
    <t>防御关：保护唐僧 + 火焰机制</t>
  </si>
  <si>
    <t>失却袈裟</t>
  </si>
  <si>
    <t>大火引来黑熊精趁乱盗走袈裟，悟空请观音收服黑熊精取回</t>
  </si>
  <si>
    <t>黑风山黑风洞</t>
  </si>
  <si>
    <t>悟空、黑熊精、观音</t>
  </si>
  <si>
    <t>潜入 + Boss：黑熊精（观音收服）</t>
  </si>
  <si>
    <t>收降八戒</t>
  </si>
  <si>
    <t>师徒至高老庄，悟空变作翠兰戏弄猪妖，降服天蓬元帅转世的猪八戒</t>
  </si>
  <si>
    <t>高老庄</t>
  </si>
  <si>
    <t>悟空、猪八戒、高太公</t>
  </si>
  <si>
    <t>Boss → 收服：变装戏弄 + 战斗，解锁八戒</t>
  </si>
  <si>
    <t>黄风怪阻</t>
  </si>
  <si>
    <t>过黄风岭，黄风怪（黄毛貂鼠精）部下掳走唐僧，悟空眼睛被三昧神风所伤</t>
  </si>
  <si>
    <t>黄风岭黄风洞</t>
  </si>
  <si>
    <t>悟空、八戒、黄风怪</t>
  </si>
  <si>
    <t>Boss 战（第一阶段失败→找克制）</t>
  </si>
  <si>
    <t>请求灵吉</t>
  </si>
  <si>
    <t>太白金星指点灵吉菩萨可降此怪，请来灵吉以定风丹和飞龙宝杖收服黄风怪</t>
  </si>
  <si>
    <t>黄风岭</t>
  </si>
  <si>
    <t>悟空、灵吉菩萨</t>
  </si>
  <si>
    <t>解谜：找对 NPC → 获得克制道具</t>
  </si>
  <si>
    <t>流沙难渡</t>
  </si>
  <si>
    <t>师徒被流沙河所阻，河宽八百里，弱水三千鹅毛沉底</t>
  </si>
  <si>
    <t>流沙河</t>
  </si>
  <si>
    <t>师徒三人</t>
  </si>
  <si>
    <t>环境障碍关：渡河解谜</t>
  </si>
  <si>
    <t>收得沙僧</t>
  </si>
  <si>
    <t>河中卷帘大将转世阻拦，观音派木吒前来收服，唐僧取名沙和尚</t>
  </si>
  <si>
    <t>悟空、八戒、沙僧、木吒</t>
  </si>
  <si>
    <t>Boss → 收服：水战 + NPC 介入，解锁沙僧</t>
  </si>
  <si>
    <t>四圣显化</t>
  </si>
  <si>
    <t>黎山老母、观音、普贤、文殊化作母女试探禅心，唯八戒动心被绑树上惩戒</t>
  </si>
  <si>
    <t>四圣庄</t>
  </si>
  <si>
    <t>师徒四人、四菩萨</t>
  </si>
  <si>
    <t>考验关：选择/对话分支，失败有惩罚演出</t>
  </si>
  <si>
    <t>第三幕：五庄观与三打白骨精（第 18-23 难）</t>
  </si>
  <si>
    <t>对应央视版第 10-12 集。三打白骨精是全剧最著名的名场面之一，也是师徒关系第一次破裂的转折点。</t>
  </si>
  <si>
    <t>五庄观中</t>
  </si>
  <si>
    <t>师徒到五庄观，悟空受八戒怂恿偷食人参果，被道童辱骂后怒推人参果树</t>
  </si>
  <si>
    <t>万寿山五庄观</t>
  </si>
  <si>
    <t>师徒、镇元子、清风明月</t>
  </si>
  <si>
    <t>收集 + 事件：偷果→被发现→推树</t>
  </si>
  <si>
    <t>难活人参</t>
  </si>
  <si>
    <t>镇元子以乾坤袖擒住师徒，悟空遍游三岛十洲求方，最终请观音救活果树</t>
  </si>
  <si>
    <t>五庄观、三岛十洲</t>
  </si>
  <si>
    <t>悟空、镇元子、观音、福禄寿三星</t>
  </si>
  <si>
    <t>解谜链：找多个 NPC → 请到观音 → 复活</t>
  </si>
  <si>
    <t>贬退心猿 ★</t>
  </si>
  <si>
    <t>白骨精三次变化（村姑、老妇、老翁）欺骗唐僧，均被悟空识破打死，唐僧听信八戒谗言逐走悟空</t>
  </si>
  <si>
    <t>白虎岭</t>
  </si>
  <si>
    <t>唐僧、悟空、八戒、白骨精</t>
  </si>
  <si>
    <t>名场面关卡：三波次战斗（同一 Boss 三形态）+ 队伍分裂演出</t>
  </si>
  <si>
    <t>黑松林失散</t>
  </si>
  <si>
    <t>悟空被逐后，八戒去化斋偷懒睡觉，沙僧去找八戒，唐僧独入黄袍怪波月洞被擒</t>
  </si>
  <si>
    <t>黑松林、波月洞</t>
  </si>
  <si>
    <t>唐僧、八戒、沙僧、黄袍怪</t>
  </si>
  <si>
    <t>分队关：三角色分别行动 + 被擒</t>
  </si>
  <si>
    <t>宝象国捎书</t>
  </si>
  <si>
    <t>唐僧在波月洞遇宝象国公主百花羞，公主放走唐僧并托其捎血书求救</t>
  </si>
  <si>
    <t>波月洞、宝象国</t>
  </si>
  <si>
    <t>唐僧、百花羞公主</t>
  </si>
  <si>
    <t>护送 + 收集：带信返回宝象国</t>
  </si>
  <si>
    <t>金銮殿变虎</t>
  </si>
  <si>
    <t>黄袍怪到宝象国诬告唐僧是虎精，将唐僧变成猛虎关入铁笼，八戒沙僧营救失败</t>
  </si>
  <si>
    <t>宝象国王宫</t>
  </si>
  <si>
    <t>唐僧、黄袍怪、八戒、沙僧</t>
  </si>
  <si>
    <t>危机关：唐僧被变虎→八戒去请悟空→回归高潮</t>
  </si>
  <si>
    <t>第四幕：平顶山与乌鸡国（第 24-27 难）</t>
  </si>
  <si>
    <t>对应央视版第 13-14 集。金角银角是"法宝攻防"的典型案例，乌鸡国是"冤案昭雪"型剧情。</t>
  </si>
  <si>
    <t>平顶山逢魔</t>
  </si>
  <si>
    <t>金角银角大王（太上老君童子）持紫金葫芦、玉净瓶、幌金绳等法宝欲吃唐僧肉</t>
  </si>
  <si>
    <t>平顶山莲花洞</t>
  </si>
  <si>
    <t>悟空、八戒、金角大王、银角大王</t>
  </si>
  <si>
    <t>Boss 战：多法宝机制，"叫名装人"玩法</t>
  </si>
  <si>
    <t>莲花洞高悬</t>
  </si>
  <si>
    <t>银角将唐僧吸入莲花洞高悬，悟空变小妖总钻风探听，设计救出唐僧</t>
  </si>
  <si>
    <t>莲花洞</t>
  </si>
  <si>
    <t>悟空、唐僧、金银角</t>
  </si>
  <si>
    <t>潜入 + 解谜：变身 + 智取法宝</t>
  </si>
  <si>
    <t>乌鸡国救主</t>
  </si>
  <si>
    <t>乌鸡国国王被全真道士（文殊坐骑青毛狮）推入井中害死篡位，鬼魂托梦唐僧，悟空用金丹救活真国王</t>
  </si>
  <si>
    <t>乌鸡国王宫、八角琉璃井</t>
  </si>
  <si>
    <t>唐僧、悟空、乌鸡国王、青毛狮</t>
  </si>
  <si>
    <t>调查关：托梦→井下取尸→金丹复活</t>
  </si>
  <si>
    <t>被魔化身</t>
  </si>
  <si>
    <t>全真道士化作国王模样欺骗唐僧，悟空识破真假，文殊菩萨来收坐骑</t>
  </si>
  <si>
    <t>乌鸡国王宫</t>
  </si>
  <si>
    <t>悟空、假国王、文殊菩萨</t>
  </si>
  <si>
    <t>识别关：真假国王辨别的战斗演出</t>
  </si>
  <si>
    <t>第五幕：红孩儿与车迟国斗法（第 28-35 难）</t>
  </si>
  <si>
    <t>对应央视版第 15-17 集。红孩儿的三昧真火是悟空取经路上最危险的战斗之一；车迟国斗法是经典的"比试小游戏"段落。</t>
  </si>
  <si>
    <t>号山逢怪</t>
  </si>
  <si>
    <t>红孩儿化作七岁孩童求救，唐僧命八戒解救，悟空识破但被迫背负</t>
  </si>
  <si>
    <t>号山</t>
  </si>
  <si>
    <t>唐僧、悟空、八戒、红孩儿</t>
  </si>
  <si>
    <t>陷阱关：识破骗局 vs 唐僧坚持救人</t>
  </si>
  <si>
    <t>风摄圣僧</t>
  </si>
  <si>
    <t>红孩儿使计压住悟空，弄一阵旋风将唐僧摄回火云洞</t>
  </si>
  <si>
    <t>号山→火云洞</t>
  </si>
  <si>
    <t>红孩儿、唐僧</t>
  </si>
  <si>
    <t>追逐关：追风救师</t>
  </si>
  <si>
    <t>心猿遭害 ★</t>
  </si>
  <si>
    <t>悟空与红孩儿大战，被三昧真火所伤，龙王喷水反助火势，冷水一逼几乎丧命</t>
  </si>
  <si>
    <t>火云洞</t>
  </si>
  <si>
    <t>悟空、红孩儿、龙王</t>
  </si>
  <si>
    <t>Boss 战：火属性机制，水火相克反转</t>
  </si>
  <si>
    <t>请圣降妖</t>
  </si>
  <si>
    <t>悟空请观音降妖，观音以宝莲台、金箍收服红孩儿，封为善财童子</t>
  </si>
  <si>
    <t>火云洞、南海普陀</t>
  </si>
  <si>
    <t>悟空、观音、红孩儿</t>
  </si>
  <si>
    <t>解谜→收服：请对 NPC + 机关（宝莲台）</t>
  </si>
  <si>
    <t>黑河沉没</t>
  </si>
  <si>
    <t>过黑水河误乘鼍龙之船，行至河心被卷入河中</t>
  </si>
  <si>
    <t>黑水河</t>
  </si>
  <si>
    <t>唐僧、八戒、鼍龙</t>
  </si>
  <si>
    <t>渡河陷阱 + 水下 Boss</t>
  </si>
  <si>
    <t>搬运车迟</t>
  </si>
  <si>
    <t>车迟国敬道灭僧，僧人皆做苦力，悟空变道士了解情况，杀死监工道士解救众僧</t>
  </si>
  <si>
    <t>车迟国</t>
  </si>
  <si>
    <t>悟空、众僧、虎力鹿力羊力大仙</t>
  </si>
  <si>
    <t>潜入 + 解救：变装 + 破坏工事</t>
  </si>
  <si>
    <t>大赌输赢 ★</t>
  </si>
  <si>
    <t>与虎力、鹿力、羊力三大仙斗法：云台坐禅、隔板猜物、利刀砍头、剖腹剜心、油锅洗澡</t>
  </si>
  <si>
    <t>车迟国法坛</t>
  </si>
  <si>
    <t>悟空、八戒、三仙</t>
  </si>
  <si>
    <t>小游戏连战：5 轮不同玩法比试</t>
  </si>
  <si>
    <t>祛道兴僧</t>
  </si>
  <si>
    <t>悟空施法杀死三妖揭穿本相，车迟国从此尊佛兴僧</t>
  </si>
  <si>
    <t>悟空、三仙</t>
  </si>
  <si>
    <t>Boss 三连战 + 结局演出</t>
  </si>
  <si>
    <t>第六幕：通天河与金兜山（第 36-41 难）</t>
  </si>
  <si>
    <t>对应央视版第 18-19 集。通天河涉及"冰面行走"和"观音鱼篮"经典画面；金兜山青牛精是"法宝克制链"的标杆。</t>
  </si>
  <si>
    <t>路逢大水</t>
  </si>
  <si>
    <t>至通天河无法渡过，借宿陈家庄得知灵感大王每年要吃童男童女</t>
  </si>
  <si>
    <t>通天河畔、陈家庄</t>
  </si>
  <si>
    <t>师徒、陈家老者</t>
  </si>
  <si>
    <t>调查 + 对话：获取情报</t>
  </si>
  <si>
    <t>身落天河</t>
  </si>
  <si>
    <t>悟空八戒变童男童女除妖，妖怪逃入河中封冻河面，师徒踏冰过河时冰裂唐僧落水被擒</t>
  </si>
  <si>
    <t>通天河冰面</t>
  </si>
  <si>
    <t>悟空、八戒、灵感大王</t>
  </si>
  <si>
    <t>陷阱关：变装诱敌→冰面行走的计时陷阱</t>
  </si>
  <si>
    <t>鱼篮现身 ★</t>
  </si>
  <si>
    <t>悟空请观音，观音以竹篮从水中捞起金鱼（灵感大王原身），经典"鱼篮观音"画面</t>
  </si>
  <si>
    <t>通天河</t>
  </si>
  <si>
    <t>悟空、观音、灵感大王</t>
  </si>
  <si>
    <t>解谜→演出：请观音 + 鱼篮收妖名场面</t>
  </si>
  <si>
    <t>金兜山遇怪</t>
  </si>
  <si>
    <t>独角兕大王（太上老君坐骑青牛）用金刚琢掳走唐僧，套走悟空金箍棒</t>
  </si>
  <si>
    <t>金兜山金兜洞</t>
  </si>
  <si>
    <t>悟空、青牛精</t>
  </si>
  <si>
    <t>Boss 战：武器被缴机制</t>
  </si>
  <si>
    <t>普天神难伏</t>
  </si>
  <si>
    <t>青牛精以金刚琢套走众神兵器法宝，满天神将皆不能降伏</t>
  </si>
  <si>
    <t>金兜山</t>
  </si>
  <si>
    <t>悟空、哪吒、火德星君、水德星君等</t>
  </si>
  <si>
    <t>连续失败演出：多 NPC 轮番上阵均败</t>
  </si>
  <si>
    <t>问佛根源</t>
  </si>
  <si>
    <t>悟空求助如来，如来告知妖怪来历，请来太上老君以芭蕉扇收服青牛</t>
  </si>
  <si>
    <t>金兜山、灵山</t>
  </si>
  <si>
    <t>悟空、如来、太上老君、青牛精</t>
  </si>
  <si>
    <t>解谜链：如来指路→老君收坐骑</t>
  </si>
  <si>
    <t>第七幕：女儿国与蝎子精（第 42-44 难）</t>
  </si>
  <si>
    <t>对应央视版第 20 集。女儿国是全剧情感最浓的一集，"鸳鸯双栖蝶双飞"的旋律深入人心，也是唐僧唯一动心的名场面。</t>
  </si>
  <si>
    <t>吃水遭毒</t>
  </si>
  <si>
    <t>途经西梁女国误饮子母河水，唐僧八戒腹中怀胎腹痛难忍</t>
  </si>
  <si>
    <t>西梁女国子母河</t>
  </si>
  <si>
    <t>唐僧、八戒</t>
  </si>
  <si>
    <t>解谜：找落胎泉解药</t>
  </si>
  <si>
    <t>西梁国留婚 ★</t>
  </si>
  <si>
    <t>女王倾慕唐僧欲招为夫婿让出王位，悟空设计假意应承趁机脱身</t>
  </si>
  <si>
    <t>西梁女国王宫</t>
  </si>
  <si>
    <t>唐僧、女王、悟空</t>
  </si>
  <si>
    <t>对话选择关：情感分支 + 计策脱身</t>
  </si>
  <si>
    <t>琵琶洞受苦</t>
  </si>
  <si>
    <t>蝎子精在琵琶洞捉住唐僧逼成亲，悟空被倒马毒所伤，请昴日星官收服</t>
  </si>
  <si>
    <t>琵琶洞</t>
  </si>
  <si>
    <t>悟空、八戒、蝎子精、昴日星官</t>
  </si>
  <si>
    <t>Boss 战：毒属性 + 找克制（鸡克蝎子）</t>
  </si>
  <si>
    <t>第八幕：真假美猴王（第 45-46 难）</t>
  </si>
  <si>
    <t>对应央视版第 21 集。六耳猕猴是全剧最具悬疑感的段落，"真假难辨"的核心适合做成识别解谜关卡。</t>
  </si>
  <si>
    <t>再贬心猿</t>
  </si>
  <si>
    <t>悟空打死拦路强盗，唐僧再念紧箍咒惩罚，写下贬书逐悟空回花果山</t>
  </si>
  <si>
    <t>荒野</t>
  </si>
  <si>
    <t>唐僧、悟空、八戒、沙僧</t>
  </si>
  <si>
    <t>事件关：道德选择 + 队伍再分裂</t>
  </si>
  <si>
    <t>难辨猕猴 ★</t>
  </si>
  <si>
    <t>六耳猕猴化作悟空模样打伤唐僧抢走行李，真假悟空难辨，最终如来识破</t>
  </si>
  <si>
    <t>花果山、天庭、地府、灵山</t>
  </si>
  <si>
    <t>真假悟空、观音、阎王、谛听、如来</t>
  </si>
  <si>
    <t>悬疑解谜：多场景验证→最终灵山识别</t>
  </si>
  <si>
    <t>第九幕：火焰山（第 47-49 难）</t>
  </si>
  <si>
    <t>对应央视版第 22-23 集。三借芭蕉扇是全剧最经典的"智斗+力战"段落，铁扇公主、牛魔王、玉面狐狸三方势力交织。</t>
  </si>
  <si>
    <t>路阻火焰山</t>
  </si>
  <si>
    <t>被火焰山八百里烈火所阻无法通行，需借芭蕉扇灭火</t>
  </si>
  <si>
    <t>火焰山</t>
  </si>
  <si>
    <t>师徒四人</t>
  </si>
  <si>
    <t>环境障碍：火焰墙封锁</t>
  </si>
  <si>
    <t>求取芭蕉扇 ★</t>
  </si>
  <si>
    <t>悟空向铁扇公主借扇被扇出五万里，得定风丹后变虫入腹逼其交出假扇</t>
  </si>
  <si>
    <t>翠云山芭蕉洞</t>
  </si>
  <si>
    <t>悟空、铁扇公主</t>
  </si>
  <si>
    <t>三阶段 Boss：被扇飞→定风丹→入腹→得假扇</t>
  </si>
  <si>
    <t>收缚魔王 ★</t>
  </si>
  <si>
    <t>悟空变牛魔王骗得真扇，又被牛魔王变八戒夺回，最终众神协助降伏牛魔王</t>
  </si>
  <si>
    <t>翠云山、积雷山、火焰山</t>
  </si>
  <si>
    <t>悟空、八戒、牛魔王、铁扇公主、天兵天将</t>
  </si>
  <si>
    <t>变身对骗 + 大型 Boss 战（牛魔王变大白牛）</t>
  </si>
  <si>
    <t>第十幕：祭赛国与荆棘岭（第 50-52 难）</t>
  </si>
  <si>
    <t>对应央视版续集。九头虫盗佛宝是"夺宝"型关卡，荆棘岭树精谈诗是少见的文戏段落。</t>
  </si>
  <si>
    <t>赛城扫塔</t>
  </si>
  <si>
    <t>至祭赛国金光寺宝塔无光，悟空带唐僧夜扫宝塔，发现九头虫盗走佛宝舍利子</t>
  </si>
  <si>
    <t>祭赛国金光寺</t>
  </si>
  <si>
    <t>悟空、唐僧、九头虫</t>
  </si>
  <si>
    <t>夜间潜行 + 调查：扫塔发现线索</t>
  </si>
  <si>
    <t>取宝救僧</t>
  </si>
  <si>
    <t>悟空八戒大闹碧波潭夺回佛宝舍利子，救回被诬陷的众僧，宝塔重放金光</t>
  </si>
  <si>
    <t>碧波潭</t>
  </si>
  <si>
    <t>悟空、八戒、九头虫、万圣龙王</t>
  </si>
  <si>
    <t>Boss 战 + 收集：水下洞穴夺宝</t>
  </si>
  <si>
    <t>棘林吟咏</t>
  </si>
  <si>
    <t>至荆棘岭八百里荆棘阻路，八戒变法身拱路，途中遇树精谈诗杏仙欲配唐僧</t>
  </si>
  <si>
    <t>荆棘岭木仙庵</t>
  </si>
  <si>
    <t>唐僧、八戒、树精、杏仙</t>
  </si>
  <si>
    <t>环境障碍（开路）+ 对话事件（诗会）</t>
  </si>
  <si>
    <t>第十一幕：小雷音寺与盘丝洞（第 53-60 难）</t>
  </si>
  <si>
    <t>对应央视版第 24 集及续集。小雷音寺是"假佛祖"的震撼场景；盘丝洞蜘蛛精是经典女妖群战。</t>
  </si>
  <si>
    <t>小雷音遇难 ★</t>
  </si>
  <si>
    <t>误入小雷音寺，黄眉大王（弥勒童子）假扮佛祖以金铙、人种袋困住悟空，唐僧等被擒</t>
  </si>
  <si>
    <t>小雷音寺</t>
  </si>
  <si>
    <t>师徒、黄眉大王</t>
  </si>
  <si>
    <t>陷阱关：进入假寺庙→被困金铙</t>
  </si>
  <si>
    <t>诸天神遭困</t>
  </si>
  <si>
    <t>八戒请来二十八宿等众神营救，皆被黄眉大王以人种袋收走，悟空请弥勒佛收服</t>
  </si>
  <si>
    <t>悟空、二十八宿、弥勒佛、黄眉大王</t>
  </si>
  <si>
    <t>连续失败→解谜→弥勒收妖（西瓜计）</t>
  </si>
  <si>
    <t>稀柿衕秽阻</t>
  </si>
  <si>
    <t>七绝山被腐烂柿子阻塞臭气熏天，八戒变巨猪拱开八百里污秽道路</t>
  </si>
  <si>
    <t>七绝山稀柿衕</t>
  </si>
  <si>
    <t>八戒、师徒</t>
  </si>
  <si>
    <t>环境障碍：八戒专属开路关卡</t>
  </si>
  <si>
    <t>朱紫国行医</t>
  </si>
  <si>
    <t>至朱紫国国王因金圣宫娘娘被掳患病，悟空悬丝诊脉以马尿和药丸治好国王</t>
  </si>
  <si>
    <t>朱紫国王宫</t>
  </si>
  <si>
    <t>悟空、八戒、朱紫国王</t>
  </si>
  <si>
    <t>炼丹/配药小游戏</t>
  </si>
  <si>
    <t>拯救疲癃</t>
  </si>
  <si>
    <t>悟空得知赛太岁（观音坐骑金毛犼）掳走金圣宫，设计救出娘娘</t>
  </si>
  <si>
    <t>麒麟山獬豸洞</t>
  </si>
  <si>
    <t>悟空、赛太岁、金圣宫</t>
  </si>
  <si>
    <t>潜入 + 救人</t>
  </si>
  <si>
    <t>降妖取后</t>
  </si>
  <si>
    <t>悟空降服赛太岁取回金圣宫娘娘，国王病愈夫妻团圆</t>
  </si>
  <si>
    <t>麒麟山、朱紫国</t>
  </si>
  <si>
    <t>悟空、赛太岁、观音</t>
  </si>
  <si>
    <t>Boss 战→观音收服 + 护送回归</t>
  </si>
  <si>
    <t>七情迷没 ★</t>
  </si>
  <si>
    <t>至盘丝洞七只蜘蛛精以丝线束缚唐僧，悟空打伤七怪救出师父</t>
  </si>
  <si>
    <t>盘丝洞</t>
  </si>
  <si>
    <t>唐僧、悟空、七蜘蛛精</t>
  </si>
  <si>
    <t>群体战：七个小 Boss + 丝线束缚机制</t>
  </si>
  <si>
    <t>多目遭伤</t>
  </si>
  <si>
    <t>多目怪（蜈蚣精）为师妹报仇以金光毒伤悟空，请毗蓝婆菩萨以绣花针收服</t>
  </si>
  <si>
    <t>黄花观</t>
  </si>
  <si>
    <t>悟空、蜈蚣精、毗蓝婆菩萨</t>
  </si>
  <si>
    <t>Boss 战：金光致盲 + 找克制（绣花针）</t>
  </si>
  <si>
    <t>第十二幕：狮驼岭（第 61-64 难）</t>
  </si>
  <si>
    <t>对应央视版续集。狮驼岭三妖是取经路上最大规模的 Boss 群战，青狮白象大鹏三怪势力最强，悟空误以为师父被吃而痛哭的段落极具戏剧张力。</t>
  </si>
  <si>
    <t>路阻狮驼 ★</t>
  </si>
  <si>
    <t>至狮驼岭，青狮（文殊坐骑）、白象（普贤坐骑）、大鹏金翅雕阻挡去路</t>
  </si>
  <si>
    <t>狮驼岭狮驼洞</t>
  </si>
  <si>
    <t>悟空、八戒、青狮、白象、大鹏</t>
  </si>
  <si>
    <t>三 Boss 群战（分阶段）</t>
  </si>
  <si>
    <t>怪分三色</t>
  </si>
  <si>
    <t>三妖分头对抗师兄弟，大鹏以阴阳二气瓶困住悟空，悟空以观音毫毛钻透宝瓶</t>
  </si>
  <si>
    <t>狮驼洞、阴阳二气瓶内</t>
  </si>
  <si>
    <t>悟空、三妖</t>
  </si>
  <si>
    <t>被困解谜：瓶内逃脱</t>
  </si>
  <si>
    <t>城里遇灾</t>
  </si>
  <si>
    <t>进入狮驼城城中尽是妖怪，唐僧被擒，悟空误以为师父已被吃掉痛哭流涕</t>
  </si>
  <si>
    <t>狮驼城</t>
  </si>
  <si>
    <t>悟空、唐僧、三妖</t>
  </si>
  <si>
    <t>情绪低谷演出 + 绝境反转</t>
  </si>
  <si>
    <t>请佛收魔</t>
  </si>
  <si>
    <t>悟空请如来佛祖亲自出面，文殊普贤收坐骑，如来以肉团收服大鹏救出唐僧</t>
  </si>
  <si>
    <t>狮驼城、灵山</t>
  </si>
  <si>
    <t>悟空、如来、文殊、普贤、三妖</t>
  </si>
  <si>
    <t>终极 Boss → 如来亲自收服（最高规格演出）</t>
  </si>
  <si>
    <t>第十三幕：比丘国至凤仙郡（第 65-72 难）</t>
  </si>
  <si>
    <t>对应央视版续集。这一段剧情密度高但单难篇幅短，适合压缩为"事件链"关卡。</t>
  </si>
  <si>
    <t>比丘救子</t>
  </si>
  <si>
    <t>至比丘国国王欲以 1111 个小儿心肝为药引，悟空令土地藏起小儿，识破妖怪（寿星坐骑白鹿）本相</t>
  </si>
  <si>
    <t>比丘国</t>
  </si>
  <si>
    <t>悟空、白鹿精、狐狸精</t>
  </si>
  <si>
    <t>解救 + 调查</t>
  </si>
  <si>
    <t>辨认真邪</t>
  </si>
  <si>
    <t>悟空变假唐僧剖腹现红心揭穿妖怪谎言，收服白鹿及白面狐狸</t>
  </si>
  <si>
    <t>比丘国朝堂</t>
  </si>
  <si>
    <t>悟空、假唐僧、白鹿、寿星</t>
  </si>
  <si>
    <t>识别关：剖心验真假的演出战斗</t>
  </si>
  <si>
    <t>松林救怪</t>
  </si>
  <si>
    <t>唐僧不顾劝阻在松林救下被绑的金鼻白毛老鼠精（地涌夫人），反被掳走</t>
  </si>
  <si>
    <t>黑松林、镇海禅林寺</t>
  </si>
  <si>
    <t>唐僧、老鼠精</t>
  </si>
  <si>
    <t>陷阱：善心被利用（重复"三打白骨精"教训）</t>
  </si>
  <si>
    <t>僧房卧病</t>
  </si>
  <si>
    <t>唐僧在镇海禅林寺卧病三日，悟空榻前照顾，期间老鼠精吃掉寺内六个小和尚</t>
  </si>
  <si>
    <t>镇海禅林寺</t>
  </si>
  <si>
    <t>唐僧、悟空、老鼠精</t>
  </si>
  <si>
    <t>调查关：守夜 + 发现失踪僧人</t>
  </si>
  <si>
    <t>无底洞遭困</t>
  </si>
  <si>
    <t>老鼠精将唐僧掳至无底洞欲成亲，悟空三次入洞营救，请托塔李天王哪吒收服（其为李天王义女）</t>
  </si>
  <si>
    <t>陷空山无底洞</t>
  </si>
  <si>
    <t>悟空、唐僧、老鼠精、李天王、哪吒</t>
  </si>
  <si>
    <t>三层地牢逃脱 + 解谜（找牌位认亲）</t>
  </si>
  <si>
    <t>灭法国难行</t>
  </si>
  <si>
    <t>灭法国国王发愿杀一万和尚已杀 9996 个，师徒化装潜入，悟空夜剃国王百官头发使其悔悟</t>
  </si>
  <si>
    <t>灭法国</t>
  </si>
  <si>
    <t>师徒、灭法国王</t>
  </si>
  <si>
    <t>潜行关：变装 + 夜间行动</t>
  </si>
  <si>
    <t>隐雾山遇魔</t>
  </si>
  <si>
    <t>隐雾山折岳连环洞艾叶花皮豹子精（南山大王）以分瓣梅花计掳走唐僧</t>
  </si>
  <si>
    <t>隐雾山连环洞</t>
  </si>
  <si>
    <t>悟空、豹子精</t>
  </si>
  <si>
    <t>Boss 战 + 识破分身计</t>
  </si>
  <si>
    <t>凤仙郡求雨</t>
  </si>
  <si>
    <t>凤仙郡大旱三年，悟空查明因郡侯推供品喂狗冒犯玉帝，劝郡侯向善玉帝降旨降雨</t>
  </si>
  <si>
    <t>凤仙郡</t>
  </si>
  <si>
    <t>悟空、凤仙郡侯、玉帝</t>
  </si>
  <si>
    <t>解谜链：查明因果→行善→降雨演出</t>
  </si>
  <si>
    <t>第十四幕：玉华州与金平府（第 73-77 难）</t>
  </si>
  <si>
    <t>对应央视版续集。九灵元圣（九头狮子）是"妖中豪杰"型 Boss；犀牛精三怪涉及"假佛"主题。</t>
  </si>
  <si>
    <t>失落兵器</t>
  </si>
  <si>
    <t>至玉华州，悟空八戒沙僧兵器被黄狮精盗走，黄狮精开钉钯会炫耀</t>
  </si>
  <si>
    <t>玉华州、豹头山虎口洞</t>
  </si>
  <si>
    <t>悟空、八戒、沙僧、黄狮精</t>
  </si>
  <si>
    <t>收集关：三件兵器被分散盗窃</t>
  </si>
  <si>
    <t>会庆钉钯</t>
  </si>
  <si>
    <t>悟空等夺回兵器，黄狮精逃至九灵元圣（太乙救苦天尊坐骑九头狮子）处求救</t>
  </si>
  <si>
    <t>虎口洞、竹节山</t>
  </si>
  <si>
    <t>Boss 战 + 追击</t>
  </si>
  <si>
    <t>竹节山遭难 ★</t>
  </si>
  <si>
    <t>九灵元圣以九头擒拿悟空等人，悟空请太乙救苦天尊收服九头狮子灭除群妖</t>
  </si>
  <si>
    <t>竹节山盘桓洞</t>
  </si>
  <si>
    <t>悟空、九灵元圣、太乙救苦天尊</t>
  </si>
  <si>
    <t>终极 Boss：九头狮子多目标同时攻击</t>
  </si>
  <si>
    <t>玄英洞受苦</t>
  </si>
  <si>
    <t>至金平府唐僧拜假佛（辟寒辟暑辟尘三犀牛精）被撞拿入玄英洞</t>
  </si>
  <si>
    <t>金平府玄英洞、青龙山</t>
  </si>
  <si>
    <t>唐僧、三犀牛精</t>
  </si>
  <si>
    <t>陷阱关：假佛诱捕</t>
  </si>
  <si>
    <t>赶捉犀牛</t>
  </si>
  <si>
    <t>悟空请四木禽星协助，井木犴咬死辟寒大王，其余二妖被八戒杀死</t>
  </si>
  <si>
    <t>青龙山玄英洞</t>
  </si>
  <si>
    <t>悟空、八戒、四木禽星、三犀牛精</t>
  </si>
  <si>
    <t>Boss 三连战 + NPC 协力</t>
  </si>
  <si>
    <t>第十五幕：终章·灵山取经（第 78-81 难）</t>
  </si>
  <si>
    <t>对应央视版第 25 集（波生极乐天）。这是全剧终章，四难紧凑收束，从天竺招婚到灵山取经再到通天河落水补足八十一难。</t>
  </si>
  <si>
    <t>天竺招婚 ★</t>
  </si>
  <si>
    <t>至天竺国唐僧被玉兔精抛中绣球招为驸马，悟空识破假公主，太阴星君带走玉兔救回真公主</t>
  </si>
  <si>
    <t>天竺国王宫、毛颖山</t>
  </si>
  <si>
    <t>悟空、唐僧、玉兔精、真公主、太阴星君</t>
  </si>
  <si>
    <t>识别 + Boss：真假公主 + 追击战</t>
  </si>
  <si>
    <t>铜台府监禁</t>
  </si>
  <si>
    <t>至铜台府寇员外家，员外斋僧万僧圆满送别时露富被强盗杀害，寇妻诬告唐僧师徒被官府监禁</t>
  </si>
  <si>
    <t>铜台府寇家庄、县衙</t>
  </si>
  <si>
    <t>师徒、寇员外、寇妻</t>
  </si>
  <si>
    <t>冤案关：调查取证 + 自证清白</t>
  </si>
  <si>
    <t>凌云渡脱胎</t>
  </si>
  <si>
    <t>师徒至灵山凌云渡乘无底船过河，唐僧见河中有尸体漂过，悟空告知此乃其凡胎，由此脱胎换骨</t>
  </si>
  <si>
    <t>灵山凌云渡</t>
  </si>
  <si>
    <t>师徒、接引佛祖</t>
  </si>
  <si>
    <t>仪式演出：蜕变关卡，凡胎脱去</t>
  </si>
  <si>
    <t>通天河落水</t>
  </si>
  <si>
    <t>取经完成返回途中，观音命金刚将师徒坠落于通天河畔，老鼋驮渡因唐僧忘记问其何时得人身怒将师徒淬入水中，经书被湿，凑足九九八十一难</t>
  </si>
  <si>
    <t>师徒、老鼋、观音</t>
  </si>
  <si>
    <t>终极彩蛋关：看似结束→意外补难→经书残缺（留白续作）</t>
  </si>
  <si>
    <t>四、央视版名场面标记与关卡化建议</t>
  </si>
  <si>
    <t>以下标 ★ 的难是 1986 央视版中最具辨识度、观众记忆最深的段落。它们应在游戏中获得更高的制作规格——专属过场动画、独特玩法机制和标志性音乐。</t>
  </si>
  <si>
    <t>名场面</t>
  </si>
  <si>
    <t>难号</t>
  </si>
  <si>
    <t>识别度</t>
  </si>
  <si>
    <t>关卡化核心机制</t>
  </si>
  <si>
    <t>三打白骨精</t>
  </si>
  <si>
    <t>全剧第一</t>
  </si>
  <si>
    <t>同一 Boss 三形态三波次 + 队伍分裂分支</t>
  </si>
  <si>
    <t>红孩儿三昧真火</t>
  </si>
  <si>
    <t>极高</t>
  </si>
  <si>
    <t>火属性 Boss + 水火相克反转（水助火势）</t>
  </si>
  <si>
    <t>车迟国斗法</t>
  </si>
  <si>
    <t>5 轮小游戏连战（坐禅/猜物/砍头/剖腹/油锅）</t>
  </si>
  <si>
    <t>观音鱼篮收妖</t>
  </si>
  <si>
    <t>高</t>
  </si>
  <si>
    <t>请神演出 + 竹篮捞鱼的经典画面</t>
  </si>
  <si>
    <t>女儿国留婚</t>
  </si>
  <si>
    <t>全剧第一情感</t>
  </si>
  <si>
    <t>对话选择 + 情感分支 + 专属 BGM</t>
  </si>
  <si>
    <t>真假美猴王</t>
  </si>
  <si>
    <t>多场景识别解谜 + 灵山终极揭秘</t>
  </si>
  <si>
    <t>三借芭蕉扇</t>
  </si>
  <si>
    <t>三阶段智斗（扇飞→入腹→骗扇→被骗→大战牛魔王）</t>
  </si>
  <si>
    <t>盘丝洞七蜘蛛精</t>
  </si>
  <si>
    <t>七个小 Boss 群战 + 丝线束缚机制</t>
  </si>
  <si>
    <t>狮驼岭三妖</t>
  </si>
  <si>
    <t>三 Boss 分阶段 + 被困宝瓶逃脱 + 师父"被吃"绝境</t>
  </si>
  <si>
    <t>九灵元圣九头狮子</t>
  </si>
  <si>
    <t>九头同时攻击的多目标终局 Boss</t>
  </si>
  <si>
    <t>天竺招亲（玉兔精）</t>
  </si>
  <si>
    <t>真假公主识别 + 抛绣球事件</t>
  </si>
  <si>
    <t>关卡节奏建议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</si>
</sst>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等线"/>
      <charset val="134"/>
      <scheme val="minor"/>
    </font>
    <font>
      <b/>
      <sz val="11"/>
      <color rgb="FFFFFFFF"/>
      <name val="微软雅黑"/>
      <family val="2"/>
      <charset val="134"/>
    </font>
    <font>
      <b/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rgb="FF0070C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2A2118"/>
      <name val="Noto Sans SC"/>
      <family val="2"/>
      <charset val="134"/>
    </font>
    <font>
      <sz val="11"/>
      <color rgb="FF2A2118"/>
      <name val="Noto Sans SC"/>
      <family val="2"/>
      <charset val="134"/>
    </font>
    <font>
      <b/>
      <sz val="11"/>
      <color rgb="FFFFF8EC"/>
      <name val="Noto Sans SC"/>
      <family val="2"/>
      <charset val="134"/>
    </font>
    <font>
      <b/>
      <sz val="11"/>
      <color rgb="FF7A4A06"/>
      <name val="Noto Sans SC"/>
      <family val="2"/>
      <charset val="134"/>
    </font>
    <font>
      <sz val="11"/>
      <color theme="1"/>
      <name val="Noto Sans SC"/>
      <family val="2"/>
      <charset val="134"/>
    </font>
    <font>
      <b/>
      <sz val="11"/>
      <color theme="1"/>
      <name val="Noto Sans SC"/>
      <family val="2"/>
      <charset val="134"/>
    </font>
    <font>
      <vertAlign val="superscript"/>
      <sz val="7.9"/>
      <color rgb="FFB8312F"/>
      <name val="Noto Sans SC"/>
      <family val="2"/>
      <charset val="134"/>
    </font>
    <font>
      <b/>
      <sz val="11"/>
      <color rgb="FF4A4434"/>
      <name val="Noto Sans SC"/>
      <family val="2"/>
      <charset val="134"/>
    </font>
    <font>
      <b/>
      <sz val="11"/>
      <color rgb="FF5A3A8A"/>
      <name val="Noto Sans SC"/>
      <family val="2"/>
      <charset val="134"/>
    </font>
    <font>
      <b/>
      <sz val="11"/>
      <color rgb="FF2A4A7A"/>
      <name val="Noto Sans SC"/>
      <family val="2"/>
      <charset val="134"/>
    </font>
    <font>
      <b/>
      <sz val="13.5"/>
      <color rgb="FFB8312F"/>
      <name val="Noto Sans SC"/>
      <family val="2"/>
      <charset val="134"/>
    </font>
    <font>
      <sz val="8"/>
      <color rgb="FF2A2118"/>
      <name val="Noto Sans SC"/>
      <family val="2"/>
      <charset val="134"/>
    </font>
    <font>
      <b/>
      <sz val="11"/>
      <color rgb="FF7A5A06"/>
      <name val="Noto Sans SC"/>
      <family val="2"/>
      <charset val="134"/>
    </font>
    <font>
      <b/>
      <sz val="11"/>
      <color rgb="FF2A5A2A"/>
      <name val="Noto Sans SC"/>
      <family val="2"/>
      <charset val="134"/>
    </font>
    <font>
      <b/>
      <sz val="11"/>
      <color rgb="FF7A2A1A"/>
      <name val="Noto Sans SC"/>
      <family val="2"/>
      <charset val="134"/>
    </font>
    <font>
      <b/>
      <sz val="11"/>
      <color rgb="FFF4EFE4"/>
      <name val="Noto Sans SC"/>
      <family val="2"/>
      <charset val="13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56BE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B8860B"/>
      </left>
      <right/>
      <top/>
      <bottom/>
      <diagonal/>
    </border>
    <border>
      <left/>
      <right/>
      <top/>
      <bottom style="medium">
        <color rgb="FFB8312F"/>
      </bottom>
      <diagonal/>
    </border>
  </borders>
  <cellStyleXfs count="2">
    <xf numFmtId="0" fontId="0" fillId="0" borderId="0"/>
    <xf numFmtId="0" fontId="4" fillId="7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2" xfId="0" applyBorder="1"/>
    <xf numFmtId="9" fontId="0" fillId="0" borderId="0" xfId="0" applyNumberFormat="1"/>
    <xf numFmtId="0" fontId="0" fillId="2" borderId="2" xfId="0" applyFill="1" applyBorder="1"/>
    <xf numFmtId="0" fontId="0" fillId="8" borderId="2" xfId="0" applyFill="1" applyBorder="1"/>
    <xf numFmtId="0" fontId="2" fillId="7" borderId="2" xfId="1" applyFont="1" applyBorder="1" applyAlignment="1">
      <alignment horizontal="center" vertical="center"/>
    </xf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3" fillId="0" borderId="0" xfId="0" applyFont="1"/>
    <xf numFmtId="0" fontId="3" fillId="0" borderId="2" xfId="0" applyFont="1" applyBorder="1"/>
    <xf numFmtId="0" fontId="3" fillId="2" borderId="2" xfId="0" applyFont="1" applyFill="1" applyBorder="1"/>
    <xf numFmtId="0" fontId="0" fillId="12" borderId="2" xfId="0" applyFill="1" applyBorder="1"/>
    <xf numFmtId="0" fontId="3" fillId="12" borderId="2" xfId="0" applyFont="1" applyFill="1" applyBorder="1"/>
    <xf numFmtId="0" fontId="0" fillId="0" borderId="4" xfId="0" applyBorder="1"/>
    <xf numFmtId="0" fontId="7" fillId="2" borderId="0" xfId="0" applyFont="1" applyFill="1"/>
    <xf numFmtId="0" fontId="0" fillId="8" borderId="4" xfId="0" applyFill="1" applyBorder="1"/>
    <xf numFmtId="0" fontId="3" fillId="0" borderId="4" xfId="0" applyFont="1" applyBorder="1"/>
    <xf numFmtId="0" fontId="0" fillId="6" borderId="2" xfId="0" applyFill="1" applyBorder="1"/>
    <xf numFmtId="0" fontId="0" fillId="0" borderId="5" xfId="0" applyBorder="1"/>
    <xf numFmtId="0" fontId="8" fillId="0" borderId="0" xfId="0" applyFont="1"/>
    <xf numFmtId="0" fontId="0" fillId="0" borderId="1" xfId="0" applyBorder="1"/>
    <xf numFmtId="0" fontId="0" fillId="14" borderId="0" xfId="0" applyFill="1"/>
    <xf numFmtId="0" fontId="0" fillId="14" borderId="2" xfId="0" applyFill="1" applyBorder="1"/>
    <xf numFmtId="0" fontId="1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20" fillId="0" borderId="6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7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5" fillId="0" borderId="7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15" borderId="0" xfId="0" applyFill="1"/>
    <xf numFmtId="0" fontId="0" fillId="12" borderId="0" xfId="0" applyFill="1"/>
    <xf numFmtId="0" fontId="0" fillId="13" borderId="0" xfId="0" applyFill="1"/>
    <xf numFmtId="0" fontId="3" fillId="16" borderId="0" xfId="0" applyFont="1" applyFill="1"/>
    <xf numFmtId="0" fontId="0" fillId="16" borderId="0" xfId="0" applyFill="1"/>
  </cellXfs>
  <cellStyles count="2">
    <cellStyle name="常规" xfId="0" builtinId="0"/>
    <cellStyle name="着色 2" xfId="1" builtinId="33"/>
  </cellStyles>
  <dxfs count="0"/>
  <tableStyles count="0" defaultTableStyle="TableStyleMedium2" defaultPivotStyle="PivotStyleLight16"/>
  <colors>
    <mruColors>
      <color rgb="FFB56BE3"/>
      <color rgb="FF5E3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172C-6596-4DA6-BC03-92A5EF81E728}">
  <dimension ref="A2:F14"/>
  <sheetViews>
    <sheetView workbookViewId="0">
      <selection activeCell="E17" sqref="E17"/>
    </sheetView>
  </sheetViews>
  <sheetFormatPr defaultRowHeight="14" x14ac:dyDescent="0.3"/>
  <cols>
    <col min="1" max="3" width="5.5" bestFit="1" customWidth="1"/>
    <col min="4" max="4" width="16.75" bestFit="1" customWidth="1"/>
    <col min="5" max="5" width="71.25" bestFit="1" customWidth="1"/>
    <col min="6" max="6" width="21.83203125" bestFit="1" customWidth="1"/>
    <col min="7" max="9" width="62.1640625" customWidth="1"/>
  </cols>
  <sheetData>
    <row r="2" spans="1:6" ht="16.5" x14ac:dyDescent="0.3">
      <c r="A2" s="32" t="s">
        <v>189</v>
      </c>
      <c r="B2" s="32" t="s">
        <v>190</v>
      </c>
      <c r="C2" s="32" t="s">
        <v>191</v>
      </c>
      <c r="D2" s="32" t="s">
        <v>192</v>
      </c>
      <c r="E2" s="32" t="s">
        <v>193</v>
      </c>
      <c r="F2" s="32" t="s">
        <v>194</v>
      </c>
    </row>
    <row r="3" spans="1:6" ht="18.5" x14ac:dyDescent="0.3">
      <c r="A3" s="34" t="s">
        <v>195</v>
      </c>
      <c r="B3" s="35" t="s">
        <v>196</v>
      </c>
      <c r="C3" s="36" t="s">
        <v>197</v>
      </c>
      <c r="D3" s="35" t="s">
        <v>198</v>
      </c>
      <c r="E3" s="35" t="s">
        <v>199</v>
      </c>
      <c r="F3" s="35" t="s">
        <v>200</v>
      </c>
    </row>
    <row r="4" spans="1:6" ht="18.5" x14ac:dyDescent="0.3">
      <c r="A4" s="34" t="s">
        <v>201</v>
      </c>
      <c r="B4" s="35" t="s">
        <v>184</v>
      </c>
      <c r="C4" s="36" t="s">
        <v>197</v>
      </c>
      <c r="D4" s="35" t="s">
        <v>202</v>
      </c>
      <c r="E4" s="35" t="s">
        <v>203</v>
      </c>
      <c r="F4" s="35" t="s">
        <v>204</v>
      </c>
    </row>
    <row r="5" spans="1:6" ht="18.5" x14ac:dyDescent="0.3">
      <c r="A5" s="34" t="s">
        <v>205</v>
      </c>
      <c r="B5" s="35" t="s">
        <v>206</v>
      </c>
      <c r="C5" s="36" t="s">
        <v>197</v>
      </c>
      <c r="D5" s="35" t="s">
        <v>207</v>
      </c>
      <c r="E5" s="35" t="s">
        <v>208</v>
      </c>
      <c r="F5" s="35" t="s">
        <v>209</v>
      </c>
    </row>
    <row r="6" spans="1:6" ht="18.5" x14ac:dyDescent="0.3">
      <c r="A6" s="34" t="s">
        <v>210</v>
      </c>
      <c r="B6" s="35" t="s">
        <v>211</v>
      </c>
      <c r="C6" s="37" t="s">
        <v>152</v>
      </c>
      <c r="D6" s="35" t="s">
        <v>212</v>
      </c>
      <c r="E6" s="35" t="s">
        <v>213</v>
      </c>
      <c r="F6" s="35" t="s">
        <v>214</v>
      </c>
    </row>
    <row r="7" spans="1:6" ht="18.5" x14ac:dyDescent="0.3">
      <c r="A7" s="34" t="s">
        <v>215</v>
      </c>
      <c r="B7" s="35" t="s">
        <v>184</v>
      </c>
      <c r="C7" s="37" t="s">
        <v>152</v>
      </c>
      <c r="D7" s="35" t="s">
        <v>216</v>
      </c>
      <c r="E7" s="35" t="s">
        <v>217</v>
      </c>
      <c r="F7" s="35" t="s">
        <v>218</v>
      </c>
    </row>
    <row r="8" spans="1:6" ht="18.5" x14ac:dyDescent="0.3">
      <c r="A8" s="34" t="s">
        <v>219</v>
      </c>
      <c r="B8" s="35" t="s">
        <v>184</v>
      </c>
      <c r="C8" s="37" t="s">
        <v>149</v>
      </c>
      <c r="D8" s="35" t="s">
        <v>220</v>
      </c>
      <c r="E8" s="35" t="s">
        <v>221</v>
      </c>
      <c r="F8" s="35" t="s">
        <v>222</v>
      </c>
    </row>
    <row r="9" spans="1:6" ht="18.5" x14ac:dyDescent="0.3">
      <c r="A9" s="34" t="s">
        <v>223</v>
      </c>
      <c r="B9" s="35" t="s">
        <v>184</v>
      </c>
      <c r="C9" s="37" t="s">
        <v>149</v>
      </c>
      <c r="D9" s="35" t="s">
        <v>224</v>
      </c>
      <c r="E9" s="35" t="s">
        <v>225</v>
      </c>
      <c r="F9" s="35" t="s">
        <v>226</v>
      </c>
    </row>
    <row r="10" spans="1:6" ht="18.5" x14ac:dyDescent="0.3">
      <c r="A10" s="34" t="s">
        <v>227</v>
      </c>
      <c r="B10" s="35" t="s">
        <v>196</v>
      </c>
      <c r="C10" s="37" t="s">
        <v>149</v>
      </c>
      <c r="D10" s="35" t="s">
        <v>228</v>
      </c>
      <c r="E10" s="35" t="s">
        <v>229</v>
      </c>
      <c r="F10" s="35" t="s">
        <v>230</v>
      </c>
    </row>
    <row r="11" spans="1:6" ht="18.5" x14ac:dyDescent="0.3">
      <c r="A11" s="34" t="s">
        <v>231</v>
      </c>
      <c r="B11" s="35" t="s">
        <v>211</v>
      </c>
      <c r="C11" s="37" t="s">
        <v>149</v>
      </c>
      <c r="D11" s="35" t="s">
        <v>232</v>
      </c>
      <c r="E11" s="35" t="s">
        <v>233</v>
      </c>
      <c r="F11" s="35" t="s">
        <v>234</v>
      </c>
    </row>
    <row r="12" spans="1:6" ht="18.5" x14ac:dyDescent="0.3">
      <c r="A12" s="34" t="s">
        <v>235</v>
      </c>
      <c r="B12" s="35" t="s">
        <v>206</v>
      </c>
      <c r="C12" s="37" t="s">
        <v>149</v>
      </c>
      <c r="D12" s="35" t="s">
        <v>236</v>
      </c>
      <c r="E12" s="35" t="s">
        <v>237</v>
      </c>
      <c r="F12" s="35" t="s">
        <v>238</v>
      </c>
    </row>
    <row r="13" spans="1:6" ht="18.5" x14ac:dyDescent="0.3">
      <c r="A13" s="34" t="s">
        <v>239</v>
      </c>
      <c r="B13" s="35" t="s">
        <v>211</v>
      </c>
      <c r="C13" s="37" t="s">
        <v>149</v>
      </c>
      <c r="D13" s="35" t="s">
        <v>240</v>
      </c>
      <c r="E13" s="35" t="s">
        <v>241</v>
      </c>
      <c r="F13" s="35" t="s">
        <v>234</v>
      </c>
    </row>
    <row r="14" spans="1:6" ht="18.5" x14ac:dyDescent="0.3">
      <c r="A14" s="34" t="s">
        <v>242</v>
      </c>
      <c r="B14" s="35" t="s">
        <v>196</v>
      </c>
      <c r="C14" s="36" t="s">
        <v>150</v>
      </c>
      <c r="D14" s="35" t="s">
        <v>243</v>
      </c>
      <c r="E14" s="35" t="s">
        <v>244</v>
      </c>
      <c r="F14" s="35" t="s">
        <v>245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24C0-B6E5-41F3-A652-D10B21E218DC}">
  <dimension ref="A2:D42"/>
  <sheetViews>
    <sheetView workbookViewId="0">
      <selection activeCell="C20" sqref="C20"/>
    </sheetView>
  </sheetViews>
  <sheetFormatPr defaultRowHeight="14" x14ac:dyDescent="0.3"/>
  <cols>
    <col min="1" max="1" width="20.33203125" bestFit="1" customWidth="1"/>
    <col min="2" max="2" width="9.25" bestFit="1" customWidth="1"/>
    <col min="3" max="3" width="22.58203125" bestFit="1" customWidth="1"/>
    <col min="4" max="4" width="90.08203125" bestFit="1" customWidth="1"/>
    <col min="5" max="5" width="90.33203125" customWidth="1"/>
  </cols>
  <sheetData>
    <row r="2" spans="1:4" ht="16.5" x14ac:dyDescent="0.3">
      <c r="A2" s="32" t="s">
        <v>127</v>
      </c>
      <c r="B2" s="32" t="s">
        <v>109</v>
      </c>
      <c r="C2" s="32" t="s">
        <v>246</v>
      </c>
      <c r="D2" s="32" t="s">
        <v>247</v>
      </c>
    </row>
    <row r="3" spans="1:4" ht="18.5" x14ac:dyDescent="0.3">
      <c r="A3" s="34" t="s">
        <v>200</v>
      </c>
      <c r="B3" s="38" t="s">
        <v>248</v>
      </c>
      <c r="C3" s="39" t="s">
        <v>249</v>
      </c>
      <c r="D3" s="39" t="s">
        <v>250</v>
      </c>
    </row>
    <row r="4" spans="1:4" ht="18.5" x14ac:dyDescent="0.3">
      <c r="A4" s="34" t="s">
        <v>204</v>
      </c>
      <c r="B4" s="38" t="s">
        <v>248</v>
      </c>
      <c r="C4" s="39" t="s">
        <v>251</v>
      </c>
      <c r="D4" t="s">
        <v>252</v>
      </c>
    </row>
    <row r="5" spans="1:4" ht="37" x14ac:dyDescent="0.3">
      <c r="A5" s="34" t="s">
        <v>295</v>
      </c>
      <c r="B5" s="38" t="s">
        <v>18</v>
      </c>
      <c r="C5" s="39" t="s">
        <v>253</v>
      </c>
      <c r="D5" s="39" t="s">
        <v>254</v>
      </c>
    </row>
    <row r="6" spans="1:4" ht="18.5" x14ac:dyDescent="0.3">
      <c r="A6" s="34" t="s">
        <v>245</v>
      </c>
      <c r="B6" s="40" t="s">
        <v>15</v>
      </c>
      <c r="C6" s="39" t="s">
        <v>255</v>
      </c>
      <c r="D6" s="39" t="s">
        <v>256</v>
      </c>
    </row>
    <row r="7" spans="1:4" ht="18.5" x14ac:dyDescent="0.3">
      <c r="A7" s="34" t="s">
        <v>296</v>
      </c>
      <c r="B7" s="40" t="s">
        <v>15</v>
      </c>
      <c r="C7" s="39" t="s">
        <v>257</v>
      </c>
      <c r="D7" s="39" t="s">
        <v>258</v>
      </c>
    </row>
    <row r="8" spans="1:4" ht="18.5" x14ac:dyDescent="0.3">
      <c r="A8" s="34" t="s">
        <v>297</v>
      </c>
      <c r="B8" s="40" t="s">
        <v>15</v>
      </c>
      <c r="C8" s="39" t="s">
        <v>259</v>
      </c>
      <c r="D8" t="s">
        <v>260</v>
      </c>
    </row>
    <row r="9" spans="1:4" ht="18.5" x14ac:dyDescent="0.3">
      <c r="A9" s="34" t="s">
        <v>298</v>
      </c>
      <c r="B9" s="41" t="s">
        <v>261</v>
      </c>
      <c r="C9" s="39" t="s">
        <v>257</v>
      </c>
      <c r="D9" t="s">
        <v>262</v>
      </c>
    </row>
    <row r="11" spans="1:4" ht="22" x14ac:dyDescent="0.3">
      <c r="A11" s="43" t="s">
        <v>299</v>
      </c>
    </row>
    <row r="12" spans="1:4" x14ac:dyDescent="0.3">
      <c r="A12" s="44"/>
    </row>
    <row r="13" spans="1:4" ht="16.5" x14ac:dyDescent="0.3">
      <c r="A13" s="32" t="s">
        <v>127</v>
      </c>
      <c r="B13" s="32" t="s">
        <v>109</v>
      </c>
      <c r="C13" s="32" t="s">
        <v>246</v>
      </c>
      <c r="D13" s="32" t="s">
        <v>247</v>
      </c>
    </row>
    <row r="14" spans="1:4" ht="18.5" x14ac:dyDescent="0.3">
      <c r="A14" s="34" t="s">
        <v>218</v>
      </c>
      <c r="B14" s="38" t="s">
        <v>248</v>
      </c>
      <c r="C14" s="39" t="s">
        <v>263</v>
      </c>
      <c r="D14" s="39" t="s">
        <v>264</v>
      </c>
    </row>
    <row r="15" spans="1:4" ht="18.5" x14ac:dyDescent="0.3">
      <c r="A15" s="34" t="s">
        <v>300</v>
      </c>
      <c r="B15" s="38" t="s">
        <v>18</v>
      </c>
      <c r="C15" s="39" t="s">
        <v>265</v>
      </c>
      <c r="D15" s="39" t="s">
        <v>266</v>
      </c>
    </row>
    <row r="16" spans="1:4" ht="18.5" x14ac:dyDescent="0.3">
      <c r="A16" s="34" t="s">
        <v>301</v>
      </c>
      <c r="B16" s="40" t="s">
        <v>15</v>
      </c>
      <c r="C16" s="39" t="s">
        <v>267</v>
      </c>
      <c r="D16" s="39" t="s">
        <v>268</v>
      </c>
    </row>
    <row r="17" spans="1:4" ht="18.5" x14ac:dyDescent="0.3">
      <c r="A17" s="34" t="s">
        <v>302</v>
      </c>
      <c r="B17" s="40" t="s">
        <v>15</v>
      </c>
      <c r="C17" s="39" t="s">
        <v>269</v>
      </c>
      <c r="D17" t="s">
        <v>270</v>
      </c>
    </row>
    <row r="19" spans="1:4" ht="22" x14ac:dyDescent="0.3">
      <c r="A19" s="43" t="s">
        <v>303</v>
      </c>
    </row>
    <row r="20" spans="1:4" x14ac:dyDescent="0.3">
      <c r="A20" s="44"/>
    </row>
    <row r="21" spans="1:4" ht="16.5" x14ac:dyDescent="0.3">
      <c r="A21" s="32" t="s">
        <v>127</v>
      </c>
      <c r="B21" s="32" t="s">
        <v>109</v>
      </c>
      <c r="C21" s="32" t="s">
        <v>246</v>
      </c>
      <c r="D21" s="32" t="s">
        <v>247</v>
      </c>
    </row>
    <row r="22" spans="1:4" ht="18.5" x14ac:dyDescent="0.3">
      <c r="A22" s="34" t="s">
        <v>214</v>
      </c>
      <c r="B22" s="38" t="s">
        <v>248</v>
      </c>
      <c r="C22" s="39" t="s">
        <v>271</v>
      </c>
      <c r="D22" s="39" t="s">
        <v>272</v>
      </c>
    </row>
    <row r="23" spans="1:4" ht="18.5" x14ac:dyDescent="0.3">
      <c r="A23" s="34" t="s">
        <v>304</v>
      </c>
      <c r="B23" s="38" t="s">
        <v>18</v>
      </c>
      <c r="C23" s="39" t="s">
        <v>210</v>
      </c>
      <c r="D23" t="s">
        <v>273</v>
      </c>
    </row>
    <row r="24" spans="1:4" ht="18.5" x14ac:dyDescent="0.3">
      <c r="A24" s="34" t="s">
        <v>305</v>
      </c>
      <c r="B24" s="38" t="s">
        <v>274</v>
      </c>
      <c r="C24" s="39" t="s">
        <v>275</v>
      </c>
      <c r="D24" s="39" t="s">
        <v>276</v>
      </c>
    </row>
    <row r="25" spans="1:4" ht="18.5" x14ac:dyDescent="0.3">
      <c r="A25" s="34" t="s">
        <v>306</v>
      </c>
      <c r="B25" s="40" t="s">
        <v>15</v>
      </c>
      <c r="C25" s="39" t="s">
        <v>277</v>
      </c>
      <c r="D25" t="s">
        <v>278</v>
      </c>
    </row>
    <row r="26" spans="1:4" ht="18.5" x14ac:dyDescent="0.3">
      <c r="A26" s="34" t="s">
        <v>307</v>
      </c>
      <c r="B26" s="42" t="s">
        <v>279</v>
      </c>
      <c r="C26" s="39" t="s">
        <v>210</v>
      </c>
      <c r="D26" t="s">
        <v>280</v>
      </c>
    </row>
    <row r="27" spans="1:4" ht="18.5" x14ac:dyDescent="0.3">
      <c r="A27" s="34" t="s">
        <v>308</v>
      </c>
      <c r="B27" s="42" t="s">
        <v>279</v>
      </c>
      <c r="C27" s="39" t="s">
        <v>210</v>
      </c>
      <c r="D27" t="s">
        <v>281</v>
      </c>
    </row>
    <row r="28" spans="1:4" ht="18.5" x14ac:dyDescent="0.3">
      <c r="A28" s="34" t="s">
        <v>309</v>
      </c>
      <c r="B28" s="40" t="s">
        <v>15</v>
      </c>
      <c r="C28" s="39" t="s">
        <v>282</v>
      </c>
      <c r="D28" t="s">
        <v>283</v>
      </c>
    </row>
    <row r="29" spans="1:4" ht="18.5" x14ac:dyDescent="0.3">
      <c r="A29" s="34" t="s">
        <v>310</v>
      </c>
      <c r="B29" s="40" t="s">
        <v>15</v>
      </c>
      <c r="C29" s="39" t="s">
        <v>282</v>
      </c>
      <c r="D29" t="s">
        <v>283</v>
      </c>
    </row>
    <row r="31" spans="1:4" ht="22" x14ac:dyDescent="0.3">
      <c r="A31" s="43" t="s">
        <v>311</v>
      </c>
    </row>
    <row r="32" spans="1:4" x14ac:dyDescent="0.3">
      <c r="A32" s="44"/>
    </row>
    <row r="33" spans="1:4" ht="16.5" x14ac:dyDescent="0.3">
      <c r="A33" s="32" t="s">
        <v>127</v>
      </c>
      <c r="B33" s="32" t="s">
        <v>109</v>
      </c>
      <c r="C33" s="32" t="s">
        <v>246</v>
      </c>
      <c r="D33" s="32" t="s">
        <v>247</v>
      </c>
    </row>
    <row r="34" spans="1:4" ht="18.5" x14ac:dyDescent="0.3">
      <c r="A34" s="34" t="s">
        <v>312</v>
      </c>
      <c r="B34" s="38" t="s">
        <v>284</v>
      </c>
      <c r="C34" s="39" t="s">
        <v>285</v>
      </c>
      <c r="D34" s="39" t="s">
        <v>286</v>
      </c>
    </row>
    <row r="36" spans="1:4" ht="22" x14ac:dyDescent="0.3">
      <c r="A36" s="43" t="s">
        <v>313</v>
      </c>
    </row>
    <row r="37" spans="1:4" x14ac:dyDescent="0.3">
      <c r="A37" s="44"/>
    </row>
    <row r="38" spans="1:4" ht="16.5" x14ac:dyDescent="0.3">
      <c r="A38" s="32" t="s">
        <v>127</v>
      </c>
      <c r="B38" s="32" t="s">
        <v>109</v>
      </c>
      <c r="C38" s="32" t="s">
        <v>246</v>
      </c>
      <c r="D38" s="32" t="s">
        <v>247</v>
      </c>
    </row>
    <row r="39" spans="1:4" ht="18.5" x14ac:dyDescent="0.3">
      <c r="A39" s="34" t="s">
        <v>209</v>
      </c>
      <c r="B39" s="38" t="s">
        <v>248</v>
      </c>
      <c r="C39" s="39" t="s">
        <v>287</v>
      </c>
      <c r="D39" s="39" t="s">
        <v>288</v>
      </c>
    </row>
    <row r="40" spans="1:4" ht="18.5" x14ac:dyDescent="0.3">
      <c r="A40" s="34" t="s">
        <v>238</v>
      </c>
      <c r="B40" s="38" t="s">
        <v>18</v>
      </c>
      <c r="C40" s="39" t="s">
        <v>289</v>
      </c>
      <c r="D40" s="39" t="s">
        <v>290</v>
      </c>
    </row>
    <row r="41" spans="1:4" ht="18.5" x14ac:dyDescent="0.3">
      <c r="A41" s="34" t="s">
        <v>314</v>
      </c>
      <c r="B41" s="38" t="s">
        <v>18</v>
      </c>
      <c r="C41" s="39" t="s">
        <v>291</v>
      </c>
      <c r="D41" s="39" t="s">
        <v>292</v>
      </c>
    </row>
    <row r="42" spans="1:4" ht="18.5" x14ac:dyDescent="0.3">
      <c r="A42" s="34" t="s">
        <v>315</v>
      </c>
      <c r="B42" s="40" t="s">
        <v>15</v>
      </c>
      <c r="C42" s="39" t="s">
        <v>293</v>
      </c>
      <c r="D42" t="s">
        <v>294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A585-1746-4695-8F12-E18C21103C48}">
  <dimension ref="A2:D34"/>
  <sheetViews>
    <sheetView workbookViewId="0">
      <selection activeCell="D13" sqref="D13"/>
    </sheetView>
  </sheetViews>
  <sheetFormatPr defaultRowHeight="14" x14ac:dyDescent="0.3"/>
  <cols>
    <col min="1" max="1" width="23.25" bestFit="1" customWidth="1"/>
    <col min="4" max="4" width="124.83203125" customWidth="1"/>
  </cols>
  <sheetData>
    <row r="2" spans="1:4" ht="22" x14ac:dyDescent="0.3">
      <c r="A2" s="43" t="s">
        <v>316</v>
      </c>
    </row>
    <row r="3" spans="1:4" x14ac:dyDescent="0.3">
      <c r="A3" s="44"/>
    </row>
    <row r="4" spans="1:4" ht="16.5" x14ac:dyDescent="0.3">
      <c r="A4" s="32" t="s">
        <v>317</v>
      </c>
      <c r="B4" s="32" t="s">
        <v>109</v>
      </c>
      <c r="C4" s="32" t="s">
        <v>318</v>
      </c>
      <c r="D4" s="32" t="s">
        <v>319</v>
      </c>
    </row>
    <row r="5" spans="1:4" ht="37" x14ac:dyDescent="0.3">
      <c r="A5" s="34" t="s">
        <v>320</v>
      </c>
      <c r="B5" s="40" t="s">
        <v>15</v>
      </c>
      <c r="C5" s="45" t="s">
        <v>321</v>
      </c>
      <c r="D5" s="39" t="s">
        <v>322</v>
      </c>
    </row>
    <row r="6" spans="1:4" ht="18.5" x14ac:dyDescent="0.3">
      <c r="A6" s="34" t="s">
        <v>323</v>
      </c>
      <c r="B6" s="46" t="s">
        <v>324</v>
      </c>
      <c r="C6" s="45" t="s">
        <v>321</v>
      </c>
      <c r="D6" s="39" t="s">
        <v>325</v>
      </c>
    </row>
    <row r="7" spans="1:4" ht="37" x14ac:dyDescent="0.3">
      <c r="A7" s="34" t="s">
        <v>326</v>
      </c>
      <c r="B7" s="42" t="s">
        <v>279</v>
      </c>
      <c r="C7" s="47" t="s">
        <v>327</v>
      </c>
      <c r="D7" s="39" t="s">
        <v>328</v>
      </c>
    </row>
    <row r="8" spans="1:4" ht="18.5" x14ac:dyDescent="0.3">
      <c r="A8" s="34" t="s">
        <v>329</v>
      </c>
      <c r="B8" s="42" t="s">
        <v>279</v>
      </c>
      <c r="C8" s="45" t="s">
        <v>321</v>
      </c>
      <c r="D8" s="39" t="s">
        <v>330</v>
      </c>
    </row>
    <row r="9" spans="1:4" ht="37" x14ac:dyDescent="0.3">
      <c r="A9" s="34" t="s">
        <v>331</v>
      </c>
      <c r="B9" s="42" t="s">
        <v>279</v>
      </c>
      <c r="C9" s="45" t="s">
        <v>332</v>
      </c>
      <c r="D9" s="39" t="s">
        <v>333</v>
      </c>
    </row>
    <row r="10" spans="1:4" ht="18.5" x14ac:dyDescent="0.3">
      <c r="A10" s="34" t="s">
        <v>334</v>
      </c>
      <c r="B10" s="42" t="s">
        <v>279</v>
      </c>
      <c r="C10" s="45" t="s">
        <v>321</v>
      </c>
      <c r="D10" s="39" t="s">
        <v>335</v>
      </c>
    </row>
    <row r="11" spans="1:4" ht="18.5" x14ac:dyDescent="0.3">
      <c r="A11" s="34" t="s">
        <v>336</v>
      </c>
      <c r="B11" s="42" t="s">
        <v>279</v>
      </c>
      <c r="C11" s="45" t="s">
        <v>321</v>
      </c>
      <c r="D11" t="s">
        <v>337</v>
      </c>
    </row>
    <row r="12" spans="1:4" ht="18.5" x14ac:dyDescent="0.3">
      <c r="A12" s="34" t="s">
        <v>338</v>
      </c>
      <c r="B12" s="42" t="s">
        <v>279</v>
      </c>
      <c r="C12" s="45" t="s">
        <v>321</v>
      </c>
      <c r="D12" t="s">
        <v>339</v>
      </c>
    </row>
    <row r="14" spans="1:4" ht="22" x14ac:dyDescent="0.3">
      <c r="A14" s="43" t="s">
        <v>340</v>
      </c>
    </row>
    <row r="15" spans="1:4" x14ac:dyDescent="0.3">
      <c r="A15" s="44"/>
    </row>
    <row r="16" spans="1:4" ht="16.5" x14ac:dyDescent="0.3">
      <c r="A16" s="32" t="s">
        <v>317</v>
      </c>
      <c r="B16" s="32" t="s">
        <v>109</v>
      </c>
      <c r="C16" s="32" t="s">
        <v>318</v>
      </c>
      <c r="D16" s="32" t="s">
        <v>319</v>
      </c>
    </row>
    <row r="17" spans="1:4" ht="18.5" x14ac:dyDescent="0.3">
      <c r="A17" s="34" t="s">
        <v>341</v>
      </c>
      <c r="B17" s="42" t="s">
        <v>279</v>
      </c>
      <c r="C17" s="45" t="s">
        <v>321</v>
      </c>
      <c r="D17" s="39" t="s">
        <v>342</v>
      </c>
    </row>
    <row r="18" spans="1:4" ht="18.5" x14ac:dyDescent="0.3">
      <c r="A18" s="34" t="s">
        <v>343</v>
      </c>
      <c r="B18" s="42" t="s">
        <v>279</v>
      </c>
      <c r="C18" s="45" t="s">
        <v>321</v>
      </c>
      <c r="D18" s="39" t="s">
        <v>344</v>
      </c>
    </row>
    <row r="19" spans="1:4" ht="18.5" x14ac:dyDescent="0.3">
      <c r="A19" s="34" t="s">
        <v>345</v>
      </c>
      <c r="B19" s="42" t="s">
        <v>279</v>
      </c>
      <c r="C19" s="45" t="s">
        <v>321</v>
      </c>
      <c r="D19" s="39" t="s">
        <v>346</v>
      </c>
    </row>
    <row r="20" spans="1:4" ht="18.5" x14ac:dyDescent="0.3">
      <c r="A20" s="34" t="s">
        <v>347</v>
      </c>
      <c r="B20" s="42" t="s">
        <v>279</v>
      </c>
      <c r="C20" s="45" t="s">
        <v>321</v>
      </c>
      <c r="D20" s="39" t="s">
        <v>348</v>
      </c>
    </row>
    <row r="21" spans="1:4" ht="18.5" x14ac:dyDescent="0.3">
      <c r="A21" s="34" t="s">
        <v>349</v>
      </c>
      <c r="B21" s="42" t="s">
        <v>279</v>
      </c>
      <c r="C21" s="45" t="s">
        <v>321</v>
      </c>
      <c r="D21" s="39" t="s">
        <v>350</v>
      </c>
    </row>
    <row r="22" spans="1:4" ht="18.5" x14ac:dyDescent="0.3">
      <c r="A22" s="34" t="s">
        <v>351</v>
      </c>
      <c r="B22" s="48" t="s">
        <v>7</v>
      </c>
      <c r="C22" s="45" t="s">
        <v>321</v>
      </c>
      <c r="D22" t="s">
        <v>352</v>
      </c>
    </row>
    <row r="23" spans="1:4" ht="18.5" x14ac:dyDescent="0.3">
      <c r="A23" s="34" t="s">
        <v>353</v>
      </c>
      <c r="B23" s="41" t="s">
        <v>354</v>
      </c>
      <c r="C23" s="45" t="s">
        <v>321</v>
      </c>
      <c r="D23" t="s">
        <v>355</v>
      </c>
    </row>
    <row r="24" spans="1:4" ht="18.5" x14ac:dyDescent="0.3">
      <c r="A24" s="34" t="s">
        <v>356</v>
      </c>
      <c r="B24" s="42" t="s">
        <v>279</v>
      </c>
      <c r="C24" s="45" t="s">
        <v>321</v>
      </c>
      <c r="D24" s="39" t="s">
        <v>357</v>
      </c>
    </row>
    <row r="25" spans="1:4" ht="18.5" x14ac:dyDescent="0.3">
      <c r="A25" s="34" t="s">
        <v>358</v>
      </c>
      <c r="B25" s="42" t="s">
        <v>279</v>
      </c>
      <c r="C25" s="45" t="s">
        <v>321</v>
      </c>
      <c r="D25" t="s">
        <v>359</v>
      </c>
    </row>
    <row r="26" spans="1:4" ht="18.5" x14ac:dyDescent="0.3">
      <c r="A26" s="34" t="s">
        <v>360</v>
      </c>
      <c r="B26" s="42" t="s">
        <v>279</v>
      </c>
      <c r="C26" s="45" t="s">
        <v>321</v>
      </c>
      <c r="D26" t="s">
        <v>361</v>
      </c>
    </row>
    <row r="28" spans="1:4" ht="22" x14ac:dyDescent="0.3">
      <c r="A28" s="43" t="s">
        <v>362</v>
      </c>
    </row>
    <row r="29" spans="1:4" x14ac:dyDescent="0.3">
      <c r="A29" s="44"/>
    </row>
    <row r="30" spans="1:4" ht="19" thickBot="1" x14ac:dyDescent="0.35">
      <c r="A30" s="49" t="s">
        <v>363</v>
      </c>
      <c r="B30" s="49" t="s">
        <v>1</v>
      </c>
      <c r="C30" s="49" t="s">
        <v>364</v>
      </c>
      <c r="D30" s="49" t="s">
        <v>365</v>
      </c>
    </row>
    <row r="31" spans="1:4" ht="37" x14ac:dyDescent="0.3">
      <c r="A31" s="34" t="s">
        <v>366</v>
      </c>
      <c r="B31" s="42" t="s">
        <v>279</v>
      </c>
      <c r="C31" s="45" t="s">
        <v>321</v>
      </c>
      <c r="D31" s="39" t="s">
        <v>367</v>
      </c>
    </row>
    <row r="32" spans="1:4" ht="37" x14ac:dyDescent="0.3">
      <c r="A32" s="34" t="s">
        <v>368</v>
      </c>
      <c r="B32" s="42" t="s">
        <v>279</v>
      </c>
      <c r="C32" s="45" t="s">
        <v>321</v>
      </c>
      <c r="D32" s="39" t="s">
        <v>369</v>
      </c>
    </row>
    <row r="33" spans="1:4" ht="18.5" x14ac:dyDescent="0.3">
      <c r="A33" s="34" t="s">
        <v>370</v>
      </c>
      <c r="B33" s="42" t="s">
        <v>279</v>
      </c>
      <c r="C33" s="45" t="s">
        <v>321</v>
      </c>
      <c r="D33" t="s">
        <v>371</v>
      </c>
    </row>
    <row r="34" spans="1:4" ht="18.5" x14ac:dyDescent="0.3">
      <c r="A34" s="34" t="s">
        <v>372</v>
      </c>
      <c r="B34" s="42" t="s">
        <v>279</v>
      </c>
      <c r="C34" s="45" t="s">
        <v>321</v>
      </c>
      <c r="D34" s="39" t="s">
        <v>373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772A9-A0FD-4D28-8476-9DE7A33C4662}">
  <dimension ref="A1:Y7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M38" sqref="M38"/>
    </sheetView>
  </sheetViews>
  <sheetFormatPr defaultRowHeight="14" x14ac:dyDescent="0.3"/>
  <cols>
    <col min="8" max="8" width="8.9140625" customWidth="1"/>
    <col min="9" max="9" width="14.75" customWidth="1"/>
    <col min="11" max="11" width="18.08203125" bestFit="1" customWidth="1"/>
    <col min="12" max="12" width="18.4140625" bestFit="1" customWidth="1"/>
    <col min="17" max="17" width="15.4140625" bestFit="1" customWidth="1"/>
    <col min="22" max="22" width="18.08203125" bestFit="1" customWidth="1"/>
    <col min="25" max="25" width="18.4140625" bestFit="1" customWidth="1"/>
  </cols>
  <sheetData>
    <row r="1" spans="1:25" x14ac:dyDescent="0.3">
      <c r="A1" s="17" t="s">
        <v>183</v>
      </c>
      <c r="B1" s="17"/>
      <c r="C1" s="17"/>
      <c r="D1" s="17"/>
    </row>
    <row r="2" spans="1:25" x14ac:dyDescent="0.3">
      <c r="U2" s="17" t="s">
        <v>392</v>
      </c>
      <c r="X2" s="17" t="s">
        <v>393</v>
      </c>
    </row>
    <row r="3" spans="1:25" ht="16.5" x14ac:dyDescent="0.3">
      <c r="A3" s="32" t="s">
        <v>374</v>
      </c>
      <c r="B3" s="32" t="s">
        <v>401</v>
      </c>
      <c r="C3" s="32" t="s">
        <v>413</v>
      </c>
      <c r="D3" s="32" t="s">
        <v>379</v>
      </c>
      <c r="E3" s="32" t="s">
        <v>378</v>
      </c>
      <c r="F3" s="32" t="s">
        <v>375</v>
      </c>
      <c r="G3" s="32" t="s">
        <v>376</v>
      </c>
      <c r="H3" s="50" t="s">
        <v>377</v>
      </c>
      <c r="I3" s="32" t="s">
        <v>135</v>
      </c>
      <c r="J3" s="50" t="s">
        <v>383</v>
      </c>
      <c r="K3" s="32" t="s">
        <v>387</v>
      </c>
      <c r="L3" s="50" t="s">
        <v>386</v>
      </c>
      <c r="M3" s="50" t="s">
        <v>388</v>
      </c>
      <c r="N3" s="50" t="s">
        <v>398</v>
      </c>
      <c r="O3" s="50" t="s">
        <v>399</v>
      </c>
      <c r="P3" s="50" t="s">
        <v>389</v>
      </c>
      <c r="Q3" s="17"/>
      <c r="U3" s="32" t="s">
        <v>375</v>
      </c>
      <c r="V3" s="32" t="s">
        <v>387</v>
      </c>
      <c r="X3" s="32" t="s">
        <v>397</v>
      </c>
      <c r="Y3" s="32" t="s">
        <v>386</v>
      </c>
    </row>
    <row r="4" spans="1:25" x14ac:dyDescent="0.3">
      <c r="A4" s="17" t="s">
        <v>185</v>
      </c>
      <c r="B4" s="17" t="s">
        <v>185</v>
      </c>
      <c r="C4" s="17"/>
      <c r="D4" s="17">
        <v>1</v>
      </c>
      <c r="E4">
        <v>3</v>
      </c>
      <c r="F4" s="55">
        <v>1</v>
      </c>
      <c r="G4">
        <v>1.25</v>
      </c>
      <c r="H4" s="54" t="s">
        <v>380</v>
      </c>
      <c r="I4" s="54">
        <v>1.5</v>
      </c>
      <c r="J4" s="17">
        <f t="shared" ref="J4:J23" si="0">G4*E4</f>
        <v>3.75</v>
      </c>
      <c r="K4" s="17">
        <f t="shared" ref="K4:K23" si="1">INDEX($V:$V,MATCH(F4,$U:$U,0))</f>
        <v>5</v>
      </c>
      <c r="L4" s="17">
        <f t="shared" ref="L4:L23" si="2">INDEX($Y:$Y,MATCH(H4,$X:$X,0))</f>
        <v>1</v>
      </c>
      <c r="M4" s="53">
        <f>J4*K4/5*L4</f>
        <v>3.75</v>
      </c>
      <c r="U4" s="9">
        <v>1</v>
      </c>
      <c r="V4" s="9">
        <v>5</v>
      </c>
      <c r="X4" s="18" t="s">
        <v>395</v>
      </c>
      <c r="Y4" s="9">
        <v>1</v>
      </c>
    </row>
    <row r="5" spans="1:25" x14ac:dyDescent="0.3">
      <c r="A5" s="17" t="s">
        <v>185</v>
      </c>
      <c r="B5" s="17" t="s">
        <v>185</v>
      </c>
      <c r="C5" s="17"/>
      <c r="D5" s="17">
        <v>2</v>
      </c>
      <c r="E5">
        <v>4.5</v>
      </c>
      <c r="F5" s="55">
        <v>1</v>
      </c>
      <c r="G5">
        <v>1.88</v>
      </c>
      <c r="H5" s="54" t="s">
        <v>380</v>
      </c>
      <c r="I5" s="54">
        <v>1.5</v>
      </c>
      <c r="J5" s="17">
        <f t="shared" si="0"/>
        <v>8.4599999999999991</v>
      </c>
      <c r="K5" s="17">
        <f t="shared" si="1"/>
        <v>5</v>
      </c>
      <c r="L5" s="17">
        <f t="shared" si="2"/>
        <v>1</v>
      </c>
      <c r="M5" s="53">
        <f t="shared" ref="M5:M71" si="3">J5*K5/5*L5</f>
        <v>8.4599999999999991</v>
      </c>
      <c r="N5">
        <f>E5/E4</f>
        <v>1.5</v>
      </c>
      <c r="O5">
        <f>G5/G4</f>
        <v>1.504</v>
      </c>
      <c r="P5">
        <f>M5/M4</f>
        <v>2.2559999999999998</v>
      </c>
      <c r="U5" s="9">
        <v>1.5</v>
      </c>
      <c r="V5" s="9">
        <v>7</v>
      </c>
      <c r="X5" s="18" t="s">
        <v>381</v>
      </c>
      <c r="Y5" s="9">
        <v>2</v>
      </c>
    </row>
    <row r="6" spans="1:25" x14ac:dyDescent="0.3">
      <c r="A6" s="17" t="s">
        <v>185</v>
      </c>
      <c r="B6" s="17" t="s">
        <v>185</v>
      </c>
      <c r="C6" s="17"/>
      <c r="D6" s="17">
        <v>3</v>
      </c>
      <c r="E6">
        <v>6.3</v>
      </c>
      <c r="F6" s="55">
        <v>1</v>
      </c>
      <c r="G6">
        <v>2.62</v>
      </c>
      <c r="H6" s="54" t="s">
        <v>380</v>
      </c>
      <c r="I6" s="54">
        <v>1.5</v>
      </c>
      <c r="J6" s="17">
        <f t="shared" si="0"/>
        <v>16.506</v>
      </c>
      <c r="K6" s="17">
        <f t="shared" si="1"/>
        <v>5</v>
      </c>
      <c r="L6" s="17">
        <f t="shared" si="2"/>
        <v>1</v>
      </c>
      <c r="M6" s="53">
        <f t="shared" si="3"/>
        <v>16.506</v>
      </c>
      <c r="N6">
        <v>1.4</v>
      </c>
      <c r="O6">
        <f t="shared" ref="O6:O8" si="4">G6/G5</f>
        <v>1.3936170212765959</v>
      </c>
      <c r="P6">
        <f>M6/M5</f>
        <v>1.9510638297872342</v>
      </c>
      <c r="U6" s="9">
        <v>2</v>
      </c>
      <c r="V6" s="9">
        <v>8</v>
      </c>
      <c r="X6" s="18" t="s">
        <v>382</v>
      </c>
      <c r="Y6" s="9">
        <v>2</v>
      </c>
    </row>
    <row r="7" spans="1:25" x14ac:dyDescent="0.3">
      <c r="A7" s="17" t="s">
        <v>185</v>
      </c>
      <c r="B7" s="17" t="s">
        <v>185</v>
      </c>
      <c r="C7" s="17"/>
      <c r="D7" s="17">
        <v>4</v>
      </c>
      <c r="E7">
        <v>8.19</v>
      </c>
      <c r="F7" s="55">
        <v>1</v>
      </c>
      <c r="G7">
        <v>3.41</v>
      </c>
      <c r="H7" s="54" t="s">
        <v>380</v>
      </c>
      <c r="I7" s="54">
        <v>1.5</v>
      </c>
      <c r="J7" s="17">
        <f t="shared" si="0"/>
        <v>27.927900000000001</v>
      </c>
      <c r="K7" s="17">
        <f t="shared" si="1"/>
        <v>5</v>
      </c>
      <c r="L7" s="17">
        <f t="shared" si="2"/>
        <v>1</v>
      </c>
      <c r="M7" s="53">
        <f t="shared" si="3"/>
        <v>27.927900000000001</v>
      </c>
      <c r="N7">
        <v>1.3</v>
      </c>
      <c r="O7">
        <f t="shared" si="4"/>
        <v>1.3015267175572518</v>
      </c>
      <c r="P7">
        <f>M7/M6</f>
        <v>1.6919847328244275</v>
      </c>
      <c r="U7" s="9">
        <v>3</v>
      </c>
      <c r="V7" s="9">
        <v>11</v>
      </c>
      <c r="X7" s="18" t="s">
        <v>396</v>
      </c>
      <c r="Y7" s="9">
        <v>1</v>
      </c>
    </row>
    <row r="8" spans="1:25" x14ac:dyDescent="0.3">
      <c r="A8" s="17" t="s">
        <v>185</v>
      </c>
      <c r="B8" s="17" t="s">
        <v>185</v>
      </c>
      <c r="C8" s="17"/>
      <c r="D8" s="17">
        <v>5</v>
      </c>
      <c r="E8">
        <v>10.24</v>
      </c>
      <c r="F8" s="55">
        <v>1</v>
      </c>
      <c r="G8">
        <v>4.2699999999999996</v>
      </c>
      <c r="H8" s="54" t="s">
        <v>380</v>
      </c>
      <c r="I8" s="54">
        <v>1.5</v>
      </c>
      <c r="J8" s="17">
        <f t="shared" si="0"/>
        <v>43.724799999999995</v>
      </c>
      <c r="K8" s="17">
        <f t="shared" si="1"/>
        <v>5</v>
      </c>
      <c r="L8" s="17">
        <f t="shared" si="2"/>
        <v>1</v>
      </c>
      <c r="M8" s="53">
        <f t="shared" si="3"/>
        <v>43.724799999999995</v>
      </c>
      <c r="N8">
        <v>1.25</v>
      </c>
      <c r="O8">
        <f t="shared" si="4"/>
        <v>1.2521994134897358</v>
      </c>
      <c r="P8">
        <f>M8/M7</f>
        <v>1.5656315011153719</v>
      </c>
      <c r="U8" s="9">
        <v>4</v>
      </c>
      <c r="V8" s="9">
        <v>20</v>
      </c>
    </row>
    <row r="9" spans="1:25" x14ac:dyDescent="0.3">
      <c r="A9" s="17" t="s">
        <v>402</v>
      </c>
      <c r="B9" s="17" t="s">
        <v>402</v>
      </c>
      <c r="C9" s="17"/>
      <c r="D9" s="17">
        <v>1</v>
      </c>
      <c r="E9">
        <v>2</v>
      </c>
      <c r="F9" s="55">
        <v>2</v>
      </c>
      <c r="G9">
        <v>1.25</v>
      </c>
      <c r="H9" s="54" t="s">
        <v>381</v>
      </c>
      <c r="I9" s="54">
        <v>1</v>
      </c>
      <c r="J9" s="17">
        <f t="shared" si="0"/>
        <v>2.5</v>
      </c>
      <c r="K9" s="17">
        <f t="shared" si="1"/>
        <v>8</v>
      </c>
      <c r="L9" s="17">
        <f t="shared" si="2"/>
        <v>2</v>
      </c>
      <c r="M9" s="52">
        <f t="shared" si="3"/>
        <v>8</v>
      </c>
    </row>
    <row r="10" spans="1:25" x14ac:dyDescent="0.3">
      <c r="A10" s="17" t="s">
        <v>402</v>
      </c>
      <c r="B10" s="17" t="s">
        <v>402</v>
      </c>
      <c r="C10" s="17"/>
      <c r="D10" s="17">
        <v>2</v>
      </c>
      <c r="E10">
        <v>3</v>
      </c>
      <c r="F10" s="55">
        <v>2</v>
      </c>
      <c r="G10">
        <v>1.88</v>
      </c>
      <c r="H10" s="54" t="s">
        <v>381</v>
      </c>
      <c r="I10" s="54">
        <v>1</v>
      </c>
      <c r="J10" s="17">
        <f t="shared" si="0"/>
        <v>5.64</v>
      </c>
      <c r="K10" s="17">
        <f t="shared" si="1"/>
        <v>8</v>
      </c>
      <c r="L10" s="17">
        <f t="shared" si="2"/>
        <v>2</v>
      </c>
      <c r="M10" s="52">
        <f t="shared" si="3"/>
        <v>18.047999999999998</v>
      </c>
      <c r="N10">
        <f>E10/E9</f>
        <v>1.5</v>
      </c>
      <c r="O10">
        <f>G10/G9</f>
        <v>1.504</v>
      </c>
      <c r="P10">
        <f t="shared" ref="P10:P71" si="5">M10/M9</f>
        <v>2.2559999999999998</v>
      </c>
    </row>
    <row r="11" spans="1:25" x14ac:dyDescent="0.3">
      <c r="A11" s="17" t="s">
        <v>402</v>
      </c>
      <c r="B11" s="17" t="s">
        <v>402</v>
      </c>
      <c r="C11" s="17"/>
      <c r="D11" s="17">
        <v>3</v>
      </c>
      <c r="E11">
        <v>4.2</v>
      </c>
      <c r="F11" s="55">
        <v>2</v>
      </c>
      <c r="G11">
        <v>2.62</v>
      </c>
      <c r="H11" s="54" t="s">
        <v>381</v>
      </c>
      <c r="I11" s="54">
        <v>1</v>
      </c>
      <c r="J11" s="17">
        <f t="shared" si="0"/>
        <v>11.004000000000001</v>
      </c>
      <c r="K11" s="17">
        <f t="shared" si="1"/>
        <v>8</v>
      </c>
      <c r="L11" s="17">
        <f t="shared" si="2"/>
        <v>2</v>
      </c>
      <c r="M11" s="52">
        <f t="shared" si="3"/>
        <v>35.212800000000001</v>
      </c>
      <c r="N11">
        <v>1.4</v>
      </c>
      <c r="O11">
        <f t="shared" ref="O11:O13" si="6">G11/G10</f>
        <v>1.3936170212765959</v>
      </c>
      <c r="P11">
        <f t="shared" si="5"/>
        <v>1.9510638297872342</v>
      </c>
    </row>
    <row r="12" spans="1:25" x14ac:dyDescent="0.3">
      <c r="A12" s="17" t="s">
        <v>402</v>
      </c>
      <c r="B12" s="17" t="s">
        <v>402</v>
      </c>
      <c r="C12" s="17"/>
      <c r="D12" s="17">
        <v>4</v>
      </c>
      <c r="E12">
        <v>5.46</v>
      </c>
      <c r="F12" s="55">
        <v>2</v>
      </c>
      <c r="G12">
        <v>3.41</v>
      </c>
      <c r="H12" s="54" t="s">
        <v>381</v>
      </c>
      <c r="I12" s="54">
        <v>1</v>
      </c>
      <c r="J12" s="17">
        <f t="shared" si="0"/>
        <v>18.618600000000001</v>
      </c>
      <c r="K12" s="17">
        <f t="shared" si="1"/>
        <v>8</v>
      </c>
      <c r="L12" s="17">
        <f t="shared" si="2"/>
        <v>2</v>
      </c>
      <c r="M12" s="52">
        <f t="shared" si="3"/>
        <v>59.579520000000002</v>
      </c>
      <c r="N12">
        <v>1.3</v>
      </c>
      <c r="O12">
        <f t="shared" si="6"/>
        <v>1.3015267175572518</v>
      </c>
      <c r="P12">
        <f t="shared" si="5"/>
        <v>1.6919847328244275</v>
      </c>
    </row>
    <row r="13" spans="1:25" x14ac:dyDescent="0.3">
      <c r="A13" s="17" t="s">
        <v>402</v>
      </c>
      <c r="B13" s="17" t="s">
        <v>402</v>
      </c>
      <c r="C13" s="17"/>
      <c r="D13" s="17">
        <v>5</v>
      </c>
      <c r="E13">
        <v>6.82</v>
      </c>
      <c r="F13" s="55">
        <v>2</v>
      </c>
      <c r="G13">
        <v>4.2699999999999996</v>
      </c>
      <c r="H13" s="54" t="s">
        <v>381</v>
      </c>
      <c r="I13" s="54">
        <v>1</v>
      </c>
      <c r="J13" s="17">
        <f t="shared" si="0"/>
        <v>29.121399999999998</v>
      </c>
      <c r="K13" s="17">
        <f t="shared" si="1"/>
        <v>8</v>
      </c>
      <c r="L13" s="17">
        <f t="shared" si="2"/>
        <v>2</v>
      </c>
      <c r="M13" s="52">
        <f t="shared" si="3"/>
        <v>93.188479999999998</v>
      </c>
      <c r="N13">
        <v>1.25</v>
      </c>
      <c r="O13">
        <f t="shared" si="6"/>
        <v>1.2521994134897358</v>
      </c>
      <c r="P13">
        <f t="shared" si="5"/>
        <v>1.5641025641025641</v>
      </c>
    </row>
    <row r="14" spans="1:25" x14ac:dyDescent="0.3">
      <c r="A14" s="17" t="s">
        <v>403</v>
      </c>
      <c r="B14" s="17" t="s">
        <v>403</v>
      </c>
      <c r="C14" s="17"/>
      <c r="D14" s="17">
        <v>1</v>
      </c>
      <c r="E14">
        <v>2</v>
      </c>
      <c r="F14" s="55">
        <v>1.5</v>
      </c>
      <c r="G14">
        <v>1.25</v>
      </c>
      <c r="H14" s="54" t="s">
        <v>382</v>
      </c>
      <c r="I14" s="54">
        <v>1</v>
      </c>
      <c r="J14" s="17">
        <f t="shared" si="0"/>
        <v>2.5</v>
      </c>
      <c r="K14" s="17">
        <f t="shared" si="1"/>
        <v>7</v>
      </c>
      <c r="L14" s="17">
        <f t="shared" si="2"/>
        <v>2</v>
      </c>
      <c r="M14" s="1">
        <f t="shared" si="3"/>
        <v>7</v>
      </c>
    </row>
    <row r="15" spans="1:25" x14ac:dyDescent="0.3">
      <c r="A15" s="17" t="s">
        <v>403</v>
      </c>
      <c r="B15" s="17" t="s">
        <v>403</v>
      </c>
      <c r="C15" s="17"/>
      <c r="D15" s="17">
        <v>2</v>
      </c>
      <c r="E15">
        <v>3</v>
      </c>
      <c r="F15" s="55">
        <v>1.5</v>
      </c>
      <c r="G15">
        <v>1.88</v>
      </c>
      <c r="H15" s="54" t="s">
        <v>382</v>
      </c>
      <c r="I15" s="54">
        <v>1</v>
      </c>
      <c r="J15" s="17">
        <f t="shared" si="0"/>
        <v>5.64</v>
      </c>
      <c r="K15" s="17">
        <f t="shared" si="1"/>
        <v>7</v>
      </c>
      <c r="L15" s="17">
        <f t="shared" si="2"/>
        <v>2</v>
      </c>
      <c r="M15" s="1">
        <f t="shared" si="3"/>
        <v>15.791999999999998</v>
      </c>
      <c r="N15">
        <f>E15/E14</f>
        <v>1.5</v>
      </c>
      <c r="O15">
        <f>G15/G14</f>
        <v>1.504</v>
      </c>
      <c r="P15">
        <f t="shared" si="5"/>
        <v>2.2559999999999998</v>
      </c>
    </row>
    <row r="16" spans="1:25" x14ac:dyDescent="0.3">
      <c r="A16" s="17" t="s">
        <v>403</v>
      </c>
      <c r="B16" s="17" t="s">
        <v>403</v>
      </c>
      <c r="C16" s="17"/>
      <c r="D16" s="17">
        <v>3</v>
      </c>
      <c r="E16">
        <v>4.2</v>
      </c>
      <c r="F16" s="55">
        <v>1.5</v>
      </c>
      <c r="G16">
        <v>2.62</v>
      </c>
      <c r="H16" s="54" t="s">
        <v>382</v>
      </c>
      <c r="I16" s="54">
        <v>1</v>
      </c>
      <c r="J16" s="17">
        <f t="shared" si="0"/>
        <v>11.004000000000001</v>
      </c>
      <c r="K16" s="17">
        <f t="shared" si="1"/>
        <v>7</v>
      </c>
      <c r="L16" s="17">
        <f t="shared" si="2"/>
        <v>2</v>
      </c>
      <c r="M16" s="1">
        <f t="shared" si="3"/>
        <v>30.811200000000003</v>
      </c>
      <c r="N16">
        <v>1.4</v>
      </c>
      <c r="O16">
        <f t="shared" ref="O16:O18" si="7">G16/G15</f>
        <v>1.3936170212765959</v>
      </c>
      <c r="P16">
        <f t="shared" si="5"/>
        <v>1.9510638297872345</v>
      </c>
    </row>
    <row r="17" spans="1:16" x14ac:dyDescent="0.3">
      <c r="A17" s="17" t="s">
        <v>403</v>
      </c>
      <c r="B17" s="17" t="s">
        <v>403</v>
      </c>
      <c r="C17" s="17"/>
      <c r="D17" s="17">
        <v>4</v>
      </c>
      <c r="E17">
        <v>5.46</v>
      </c>
      <c r="F17" s="55">
        <v>1.5</v>
      </c>
      <c r="G17">
        <v>3.41</v>
      </c>
      <c r="H17" s="54" t="s">
        <v>382</v>
      </c>
      <c r="I17" s="54">
        <v>1</v>
      </c>
      <c r="J17" s="17">
        <f t="shared" si="0"/>
        <v>18.618600000000001</v>
      </c>
      <c r="K17" s="17">
        <f t="shared" si="1"/>
        <v>7</v>
      </c>
      <c r="L17" s="17">
        <f t="shared" si="2"/>
        <v>2</v>
      </c>
      <c r="M17" s="1">
        <f t="shared" si="3"/>
        <v>52.132079999999995</v>
      </c>
      <c r="N17">
        <v>1.3</v>
      </c>
      <c r="O17">
        <f t="shared" si="7"/>
        <v>1.3015267175572518</v>
      </c>
      <c r="P17">
        <f t="shared" si="5"/>
        <v>1.6919847328244271</v>
      </c>
    </row>
    <row r="18" spans="1:16" x14ac:dyDescent="0.3">
      <c r="A18" s="17" t="s">
        <v>403</v>
      </c>
      <c r="B18" s="17" t="s">
        <v>403</v>
      </c>
      <c r="C18" s="17"/>
      <c r="D18" s="17">
        <v>5</v>
      </c>
      <c r="E18">
        <v>6.82</v>
      </c>
      <c r="F18" s="55">
        <v>1.5</v>
      </c>
      <c r="G18">
        <v>4.2699999999999996</v>
      </c>
      <c r="H18" s="54" t="s">
        <v>382</v>
      </c>
      <c r="I18" s="54">
        <v>1</v>
      </c>
      <c r="J18" s="17">
        <f t="shared" si="0"/>
        <v>29.121399999999998</v>
      </c>
      <c r="K18" s="17">
        <f t="shared" si="1"/>
        <v>7</v>
      </c>
      <c r="L18" s="17">
        <f t="shared" si="2"/>
        <v>2</v>
      </c>
      <c r="M18" s="1">
        <f t="shared" si="3"/>
        <v>81.539919999999995</v>
      </c>
      <c r="N18">
        <v>1.25</v>
      </c>
      <c r="O18">
        <f t="shared" si="7"/>
        <v>1.2521994134897358</v>
      </c>
      <c r="P18">
        <f t="shared" si="5"/>
        <v>1.5641025641025641</v>
      </c>
    </row>
    <row r="19" spans="1:16" x14ac:dyDescent="0.3">
      <c r="A19" s="17" t="s">
        <v>404</v>
      </c>
      <c r="B19" s="17" t="s">
        <v>404</v>
      </c>
      <c r="C19" s="17"/>
      <c r="D19" s="17">
        <v>1</v>
      </c>
      <c r="E19">
        <v>2</v>
      </c>
      <c r="F19" s="55">
        <v>3</v>
      </c>
      <c r="G19">
        <v>1.25</v>
      </c>
      <c r="H19" s="54" t="s">
        <v>394</v>
      </c>
      <c r="I19" s="54">
        <v>1</v>
      </c>
      <c r="J19" s="17">
        <f t="shared" si="0"/>
        <v>2.5</v>
      </c>
      <c r="K19" s="17">
        <f t="shared" si="1"/>
        <v>11</v>
      </c>
      <c r="L19" s="17">
        <f t="shared" si="2"/>
        <v>1</v>
      </c>
      <c r="M19" s="51">
        <f t="shared" si="3"/>
        <v>5.5</v>
      </c>
    </row>
    <row r="20" spans="1:16" x14ac:dyDescent="0.3">
      <c r="A20" s="17" t="s">
        <v>404</v>
      </c>
      <c r="B20" s="17" t="s">
        <v>404</v>
      </c>
      <c r="C20" s="17"/>
      <c r="D20" s="17">
        <v>2</v>
      </c>
      <c r="E20">
        <v>3</v>
      </c>
      <c r="F20" s="55">
        <v>3</v>
      </c>
      <c r="G20">
        <v>1.88</v>
      </c>
      <c r="H20" s="54" t="s">
        <v>394</v>
      </c>
      <c r="I20" s="54">
        <v>1</v>
      </c>
      <c r="J20" s="17">
        <f t="shared" si="0"/>
        <v>5.64</v>
      </c>
      <c r="K20" s="17">
        <f t="shared" si="1"/>
        <v>11</v>
      </c>
      <c r="L20" s="17">
        <f t="shared" si="2"/>
        <v>1</v>
      </c>
      <c r="M20" s="51">
        <f t="shared" si="3"/>
        <v>12.407999999999999</v>
      </c>
      <c r="N20">
        <f>E20/E19</f>
        <v>1.5</v>
      </c>
      <c r="O20">
        <f>G20/G19</f>
        <v>1.504</v>
      </c>
      <c r="P20">
        <f t="shared" si="5"/>
        <v>2.2559999999999998</v>
      </c>
    </row>
    <row r="21" spans="1:16" x14ac:dyDescent="0.3">
      <c r="A21" s="17" t="s">
        <v>404</v>
      </c>
      <c r="B21" s="17" t="s">
        <v>404</v>
      </c>
      <c r="C21" s="17"/>
      <c r="D21" s="17">
        <v>3</v>
      </c>
      <c r="E21">
        <v>4.2</v>
      </c>
      <c r="F21" s="55">
        <v>3</v>
      </c>
      <c r="G21">
        <v>2.62</v>
      </c>
      <c r="H21" s="54" t="s">
        <v>394</v>
      </c>
      <c r="I21" s="54">
        <v>1</v>
      </c>
      <c r="J21" s="17">
        <f t="shared" si="0"/>
        <v>11.004000000000001</v>
      </c>
      <c r="K21" s="17">
        <f t="shared" si="1"/>
        <v>11</v>
      </c>
      <c r="L21" s="17">
        <f t="shared" si="2"/>
        <v>1</v>
      </c>
      <c r="M21" s="51">
        <f t="shared" si="3"/>
        <v>24.208800000000004</v>
      </c>
      <c r="N21">
        <v>1.4</v>
      </c>
      <c r="O21">
        <f t="shared" ref="O21:O23" si="8">G21/G20</f>
        <v>1.3936170212765959</v>
      </c>
      <c r="P21">
        <f t="shared" si="5"/>
        <v>1.9510638297872345</v>
      </c>
    </row>
    <row r="22" spans="1:16" x14ac:dyDescent="0.3">
      <c r="A22" s="17" t="s">
        <v>404</v>
      </c>
      <c r="B22" s="17" t="s">
        <v>404</v>
      </c>
      <c r="C22" s="17"/>
      <c r="D22" s="17">
        <v>4</v>
      </c>
      <c r="E22">
        <v>5.46</v>
      </c>
      <c r="F22" s="55">
        <v>3</v>
      </c>
      <c r="G22">
        <v>3.41</v>
      </c>
      <c r="H22" s="54" t="s">
        <v>394</v>
      </c>
      <c r="I22" s="54">
        <v>1</v>
      </c>
      <c r="J22" s="17">
        <f t="shared" si="0"/>
        <v>18.618600000000001</v>
      </c>
      <c r="K22" s="17">
        <f t="shared" si="1"/>
        <v>11</v>
      </c>
      <c r="L22" s="17">
        <f t="shared" si="2"/>
        <v>1</v>
      </c>
      <c r="M22" s="51">
        <f t="shared" si="3"/>
        <v>40.960920000000002</v>
      </c>
      <c r="N22">
        <v>1.3</v>
      </c>
      <c r="O22">
        <f t="shared" si="8"/>
        <v>1.3015267175572518</v>
      </c>
      <c r="P22">
        <f t="shared" si="5"/>
        <v>1.6919847328244273</v>
      </c>
    </row>
    <row r="23" spans="1:16" x14ac:dyDescent="0.3">
      <c r="A23" s="17" t="s">
        <v>404</v>
      </c>
      <c r="B23" s="17" t="s">
        <v>404</v>
      </c>
      <c r="C23" s="17"/>
      <c r="D23" s="17">
        <v>5</v>
      </c>
      <c r="E23">
        <v>6.82</v>
      </c>
      <c r="F23" s="55">
        <v>3</v>
      </c>
      <c r="G23">
        <v>4.2699999999999996</v>
      </c>
      <c r="H23" s="54" t="s">
        <v>394</v>
      </c>
      <c r="I23" s="54">
        <v>1</v>
      </c>
      <c r="J23" s="17">
        <f t="shared" si="0"/>
        <v>29.121399999999998</v>
      </c>
      <c r="K23" s="17">
        <f t="shared" si="1"/>
        <v>11</v>
      </c>
      <c r="L23" s="17">
        <f t="shared" si="2"/>
        <v>1</v>
      </c>
      <c r="M23" s="51">
        <f t="shared" si="3"/>
        <v>64.067080000000004</v>
      </c>
      <c r="N23">
        <v>1.25</v>
      </c>
      <c r="O23">
        <f t="shared" si="8"/>
        <v>1.2521994134897358</v>
      </c>
      <c r="P23">
        <f t="shared" si="5"/>
        <v>1.5641025641025641</v>
      </c>
    </row>
    <row r="24" spans="1:16" x14ac:dyDescent="0.3">
      <c r="A24" s="17" t="s">
        <v>400</v>
      </c>
      <c r="B24" s="17" t="s">
        <v>402</v>
      </c>
      <c r="C24" s="17" t="s">
        <v>414</v>
      </c>
      <c r="D24" s="17">
        <v>1</v>
      </c>
      <c r="F24" s="55"/>
      <c r="H24" s="54"/>
      <c r="I24" s="54"/>
      <c r="J24" s="17"/>
      <c r="K24" s="17"/>
      <c r="L24" s="17"/>
      <c r="M24" s="51"/>
    </row>
    <row r="25" spans="1:16" x14ac:dyDescent="0.3">
      <c r="A25" s="17" t="s">
        <v>400</v>
      </c>
      <c r="B25" s="17" t="s">
        <v>402</v>
      </c>
      <c r="C25" s="17" t="s">
        <v>414</v>
      </c>
      <c r="D25" s="17">
        <v>2</v>
      </c>
      <c r="F25" s="55"/>
      <c r="H25" s="54"/>
      <c r="I25" s="54"/>
      <c r="J25" s="17"/>
      <c r="K25" s="17"/>
      <c r="L25" s="17"/>
      <c r="M25" s="51"/>
      <c r="N25" t="e">
        <f t="shared" ref="N25:N28" si="9">E25/E24</f>
        <v>#DIV/0!</v>
      </c>
    </row>
    <row r="26" spans="1:16" x14ac:dyDescent="0.3">
      <c r="A26" s="17" t="s">
        <v>400</v>
      </c>
      <c r="B26" s="17" t="s">
        <v>402</v>
      </c>
      <c r="C26" s="17" t="s">
        <v>414</v>
      </c>
      <c r="D26" s="17">
        <v>3</v>
      </c>
      <c r="F26" s="55"/>
      <c r="H26" s="54"/>
      <c r="I26" s="54"/>
      <c r="J26" s="17"/>
      <c r="K26" s="17"/>
      <c r="L26" s="17"/>
      <c r="M26" s="51"/>
      <c r="N26" t="e">
        <f t="shared" si="9"/>
        <v>#DIV/0!</v>
      </c>
    </row>
    <row r="27" spans="1:16" x14ac:dyDescent="0.3">
      <c r="A27" s="17" t="s">
        <v>400</v>
      </c>
      <c r="B27" s="17" t="s">
        <v>402</v>
      </c>
      <c r="C27" s="17" t="s">
        <v>414</v>
      </c>
      <c r="D27" s="17">
        <v>4</v>
      </c>
      <c r="F27" s="55"/>
      <c r="H27" s="54"/>
      <c r="I27" s="54"/>
      <c r="J27" s="17"/>
      <c r="K27" s="17"/>
      <c r="L27" s="17"/>
      <c r="M27" s="51"/>
      <c r="N27" t="e">
        <f t="shared" si="9"/>
        <v>#DIV/0!</v>
      </c>
    </row>
    <row r="28" spans="1:16" x14ac:dyDescent="0.3">
      <c r="A28" s="17" t="s">
        <v>400</v>
      </c>
      <c r="B28" s="17" t="s">
        <v>402</v>
      </c>
      <c r="C28" s="17" t="s">
        <v>414</v>
      </c>
      <c r="D28" s="17">
        <v>5</v>
      </c>
      <c r="F28" s="55"/>
      <c r="H28" s="54"/>
      <c r="I28" s="54"/>
      <c r="J28" s="17"/>
      <c r="K28" s="17"/>
      <c r="L28" s="17"/>
      <c r="M28" s="51"/>
      <c r="N28" t="e">
        <f t="shared" si="9"/>
        <v>#DIV/0!</v>
      </c>
    </row>
    <row r="29" spans="1:16" x14ac:dyDescent="0.3">
      <c r="A29" s="17" t="s">
        <v>384</v>
      </c>
      <c r="B29" s="17" t="s">
        <v>185</v>
      </c>
      <c r="C29" s="17" t="s">
        <v>414</v>
      </c>
      <c r="D29" s="17">
        <v>1</v>
      </c>
      <c r="E29">
        <v>10</v>
      </c>
      <c r="F29" s="55"/>
      <c r="G29">
        <v>1</v>
      </c>
      <c r="H29" s="54" t="s">
        <v>382</v>
      </c>
      <c r="I29" s="54">
        <v>1</v>
      </c>
      <c r="J29">
        <f>G29*E29</f>
        <v>10</v>
      </c>
      <c r="K29" s="17" t="e">
        <f t="shared" ref="K29:K39" si="10">INDEX($V:$V,MATCH(F29,$U:$U,0))</f>
        <v>#N/A</v>
      </c>
      <c r="L29" s="17">
        <f t="shared" ref="L29:L38" si="11">INDEX($Y:$Y,MATCH(H29,$X:$X,0))</f>
        <v>2</v>
      </c>
      <c r="M29" t="e">
        <f t="shared" si="3"/>
        <v>#N/A</v>
      </c>
    </row>
    <row r="30" spans="1:16" x14ac:dyDescent="0.3">
      <c r="A30" s="17" t="s">
        <v>384</v>
      </c>
      <c r="B30" s="17" t="s">
        <v>185</v>
      </c>
      <c r="C30" s="17" t="s">
        <v>414</v>
      </c>
      <c r="D30" s="17">
        <v>2</v>
      </c>
      <c r="F30" s="55"/>
      <c r="H30" s="54" t="s">
        <v>382</v>
      </c>
      <c r="I30" s="54">
        <v>1</v>
      </c>
      <c r="J30">
        <f t="shared" ref="J30:J71" si="12">G30*E30</f>
        <v>0</v>
      </c>
      <c r="K30" s="17" t="e">
        <f t="shared" si="10"/>
        <v>#N/A</v>
      </c>
      <c r="L30" s="17">
        <f t="shared" si="11"/>
        <v>2</v>
      </c>
      <c r="M30" t="e">
        <f t="shared" si="3"/>
        <v>#N/A</v>
      </c>
      <c r="N30">
        <f t="shared" ref="N30:N33" si="13">E30/E29</f>
        <v>0</v>
      </c>
      <c r="O30">
        <f>G30/G29</f>
        <v>0</v>
      </c>
      <c r="P30" t="e">
        <f t="shared" si="5"/>
        <v>#N/A</v>
      </c>
    </row>
    <row r="31" spans="1:16" x14ac:dyDescent="0.3">
      <c r="A31" s="17" t="s">
        <v>384</v>
      </c>
      <c r="B31" s="17" t="s">
        <v>185</v>
      </c>
      <c r="C31" s="17" t="s">
        <v>414</v>
      </c>
      <c r="D31" s="17">
        <v>3</v>
      </c>
      <c r="F31" s="55"/>
      <c r="H31" s="54" t="s">
        <v>382</v>
      </c>
      <c r="I31" s="54">
        <v>1</v>
      </c>
      <c r="J31">
        <f t="shared" si="12"/>
        <v>0</v>
      </c>
      <c r="K31" s="17" t="e">
        <f t="shared" si="10"/>
        <v>#N/A</v>
      </c>
      <c r="L31" s="17">
        <f t="shared" si="11"/>
        <v>2</v>
      </c>
      <c r="M31" t="e">
        <f t="shared" si="3"/>
        <v>#N/A</v>
      </c>
      <c r="N31" t="e">
        <f t="shared" si="13"/>
        <v>#DIV/0!</v>
      </c>
      <c r="O31" t="e">
        <f t="shared" ref="O31:O33" si="14">G31/G30</f>
        <v>#DIV/0!</v>
      </c>
      <c r="P31" t="e">
        <f t="shared" si="5"/>
        <v>#N/A</v>
      </c>
    </row>
    <row r="32" spans="1:16" x14ac:dyDescent="0.3">
      <c r="A32" s="17" t="s">
        <v>384</v>
      </c>
      <c r="B32" s="17" t="s">
        <v>185</v>
      </c>
      <c r="C32" s="17" t="s">
        <v>414</v>
      </c>
      <c r="D32" s="17">
        <v>4</v>
      </c>
      <c r="F32" s="55"/>
      <c r="H32" s="54" t="s">
        <v>382</v>
      </c>
      <c r="I32" s="54">
        <v>1</v>
      </c>
      <c r="J32">
        <f t="shared" si="12"/>
        <v>0</v>
      </c>
      <c r="K32" s="17" t="e">
        <f t="shared" si="10"/>
        <v>#N/A</v>
      </c>
      <c r="L32" s="17">
        <f t="shared" si="11"/>
        <v>2</v>
      </c>
      <c r="M32" t="e">
        <f t="shared" si="3"/>
        <v>#N/A</v>
      </c>
      <c r="N32" t="e">
        <f t="shared" si="13"/>
        <v>#DIV/0!</v>
      </c>
      <c r="O32" t="e">
        <f t="shared" si="14"/>
        <v>#DIV/0!</v>
      </c>
      <c r="P32" t="e">
        <f t="shared" si="5"/>
        <v>#N/A</v>
      </c>
    </row>
    <row r="33" spans="1:20" x14ac:dyDescent="0.3">
      <c r="A33" s="17" t="s">
        <v>384</v>
      </c>
      <c r="B33" s="17" t="s">
        <v>185</v>
      </c>
      <c r="C33" s="17" t="s">
        <v>414</v>
      </c>
      <c r="D33" s="17">
        <v>5</v>
      </c>
      <c r="F33" s="55"/>
      <c r="H33" s="54" t="s">
        <v>382</v>
      </c>
      <c r="I33" s="54">
        <v>1</v>
      </c>
      <c r="J33">
        <f t="shared" si="12"/>
        <v>0</v>
      </c>
      <c r="K33" s="17" t="e">
        <f t="shared" si="10"/>
        <v>#N/A</v>
      </c>
      <c r="L33" s="17">
        <f t="shared" si="11"/>
        <v>2</v>
      </c>
      <c r="M33" t="e">
        <f t="shared" si="3"/>
        <v>#N/A</v>
      </c>
      <c r="N33" t="e">
        <f t="shared" si="13"/>
        <v>#DIV/0!</v>
      </c>
      <c r="O33" t="e">
        <f t="shared" si="14"/>
        <v>#DIV/0!</v>
      </c>
      <c r="P33" t="e">
        <f t="shared" si="5"/>
        <v>#N/A</v>
      </c>
    </row>
    <row r="34" spans="1:20" x14ac:dyDescent="0.3">
      <c r="A34" s="17" t="s">
        <v>385</v>
      </c>
      <c r="B34" s="17" t="s">
        <v>404</v>
      </c>
      <c r="C34" s="17" t="s">
        <v>414</v>
      </c>
      <c r="D34" s="17">
        <v>1</v>
      </c>
      <c r="E34">
        <v>6</v>
      </c>
      <c r="F34" s="55">
        <v>4</v>
      </c>
      <c r="G34">
        <v>1.25</v>
      </c>
      <c r="H34" s="54" t="s">
        <v>381</v>
      </c>
      <c r="I34" s="54">
        <v>1</v>
      </c>
      <c r="J34">
        <f t="shared" si="12"/>
        <v>7.5</v>
      </c>
      <c r="K34" s="17">
        <f t="shared" si="10"/>
        <v>20</v>
      </c>
      <c r="L34" s="17">
        <f t="shared" si="11"/>
        <v>2</v>
      </c>
      <c r="M34">
        <f t="shared" si="3"/>
        <v>60</v>
      </c>
      <c r="R34" s="17"/>
      <c r="T34" s="17"/>
    </row>
    <row r="35" spans="1:20" x14ac:dyDescent="0.3">
      <c r="A35" s="17" t="s">
        <v>385</v>
      </c>
      <c r="B35" s="17" t="s">
        <v>404</v>
      </c>
      <c r="C35" s="17" t="s">
        <v>414</v>
      </c>
      <c r="D35" s="17">
        <v>2</v>
      </c>
      <c r="E35">
        <v>12.6</v>
      </c>
      <c r="F35" s="55">
        <v>4</v>
      </c>
      <c r="G35">
        <v>1.95</v>
      </c>
      <c r="H35" s="54" t="s">
        <v>381</v>
      </c>
      <c r="I35" s="54">
        <v>1</v>
      </c>
      <c r="J35">
        <f t="shared" si="12"/>
        <v>24.57</v>
      </c>
      <c r="K35" s="17">
        <f t="shared" si="10"/>
        <v>20</v>
      </c>
      <c r="L35" s="17">
        <f t="shared" si="11"/>
        <v>2</v>
      </c>
      <c r="M35">
        <f t="shared" si="3"/>
        <v>196.56</v>
      </c>
      <c r="N35">
        <f>E35/E34</f>
        <v>2.1</v>
      </c>
      <c r="O35">
        <f>G35/G34</f>
        <v>1.56</v>
      </c>
      <c r="P35">
        <f t="shared" si="5"/>
        <v>3.2760000000000002</v>
      </c>
      <c r="Q35" s="17"/>
      <c r="S35" s="17"/>
    </row>
    <row r="36" spans="1:20" x14ac:dyDescent="0.3">
      <c r="A36" s="17" t="s">
        <v>385</v>
      </c>
      <c r="B36" s="17" t="s">
        <v>404</v>
      </c>
      <c r="C36" s="17" t="s">
        <v>414</v>
      </c>
      <c r="D36" s="17">
        <v>3</v>
      </c>
      <c r="E36">
        <v>12.6</v>
      </c>
      <c r="F36" s="55">
        <v>4</v>
      </c>
      <c r="G36">
        <v>1.95</v>
      </c>
      <c r="H36" s="54" t="s">
        <v>381</v>
      </c>
      <c r="I36" s="54">
        <v>1</v>
      </c>
      <c r="J36">
        <f t="shared" si="12"/>
        <v>24.57</v>
      </c>
      <c r="K36" s="17">
        <f t="shared" si="10"/>
        <v>20</v>
      </c>
      <c r="L36" s="17">
        <f t="shared" si="11"/>
        <v>2</v>
      </c>
      <c r="M36">
        <f t="shared" si="3"/>
        <v>196.56</v>
      </c>
      <c r="N36">
        <f t="shared" ref="N36:N38" si="15">E36/E35</f>
        <v>1</v>
      </c>
      <c r="O36">
        <f t="shared" ref="O36:O38" si="16">G36/G35</f>
        <v>1</v>
      </c>
      <c r="P36">
        <f t="shared" si="5"/>
        <v>1</v>
      </c>
      <c r="Q36" s="17"/>
      <c r="S36" s="17"/>
    </row>
    <row r="37" spans="1:20" x14ac:dyDescent="0.3">
      <c r="A37" s="17" t="s">
        <v>385</v>
      </c>
      <c r="B37" s="17" t="s">
        <v>404</v>
      </c>
      <c r="C37" s="17" t="s">
        <v>414</v>
      </c>
      <c r="D37" s="17">
        <v>4</v>
      </c>
      <c r="E37">
        <v>16.38</v>
      </c>
      <c r="F37" s="55">
        <v>4</v>
      </c>
      <c r="G37">
        <v>2.25</v>
      </c>
      <c r="H37" s="54" t="s">
        <v>381</v>
      </c>
      <c r="I37" s="54">
        <v>1</v>
      </c>
      <c r="J37">
        <f t="shared" si="12"/>
        <v>36.854999999999997</v>
      </c>
      <c r="K37" s="17">
        <f t="shared" si="10"/>
        <v>20</v>
      </c>
      <c r="L37" s="17">
        <f t="shared" si="11"/>
        <v>2</v>
      </c>
      <c r="M37">
        <f t="shared" si="3"/>
        <v>294.83999999999997</v>
      </c>
      <c r="N37">
        <f t="shared" si="15"/>
        <v>1.3</v>
      </c>
      <c r="O37">
        <f t="shared" si="16"/>
        <v>1.153846153846154</v>
      </c>
      <c r="P37">
        <f t="shared" si="5"/>
        <v>1.4999999999999998</v>
      </c>
      <c r="Q37" s="17"/>
      <c r="S37" s="17"/>
    </row>
    <row r="38" spans="1:20" x14ac:dyDescent="0.3">
      <c r="A38" s="17" t="s">
        <v>385</v>
      </c>
      <c r="B38" s="17" t="s">
        <v>404</v>
      </c>
      <c r="C38" s="17" t="s">
        <v>414</v>
      </c>
      <c r="D38" s="17">
        <v>5</v>
      </c>
      <c r="E38">
        <v>19.66</v>
      </c>
      <c r="F38" s="55">
        <v>4</v>
      </c>
      <c r="G38">
        <v>2.4500000000000002</v>
      </c>
      <c r="H38" s="54" t="s">
        <v>381</v>
      </c>
      <c r="I38" s="54">
        <v>1</v>
      </c>
      <c r="J38">
        <f t="shared" si="12"/>
        <v>48.167000000000002</v>
      </c>
      <c r="K38" s="17">
        <f t="shared" si="10"/>
        <v>20</v>
      </c>
      <c r="L38" s="17">
        <f t="shared" si="11"/>
        <v>2</v>
      </c>
      <c r="M38">
        <f>J38*K38/5*L38</f>
        <v>385.33600000000001</v>
      </c>
      <c r="N38">
        <f t="shared" si="15"/>
        <v>1.2002442002442004</v>
      </c>
      <c r="O38">
        <f t="shared" si="16"/>
        <v>1.088888888888889</v>
      </c>
      <c r="P38">
        <f t="shared" si="5"/>
        <v>1.3069325735992403</v>
      </c>
      <c r="Q38" s="17"/>
      <c r="S38" s="17"/>
    </row>
    <row r="39" spans="1:20" x14ac:dyDescent="0.3">
      <c r="A39" s="17" t="s">
        <v>405</v>
      </c>
      <c r="B39" s="17" t="s">
        <v>406</v>
      </c>
      <c r="C39" s="17" t="s">
        <v>414</v>
      </c>
      <c r="D39" s="17">
        <v>1</v>
      </c>
      <c r="E39">
        <v>11</v>
      </c>
      <c r="F39" s="55">
        <v>2</v>
      </c>
      <c r="G39">
        <v>1.25</v>
      </c>
      <c r="H39" s="54"/>
      <c r="I39" s="54"/>
      <c r="K39" s="17">
        <f t="shared" si="10"/>
        <v>8</v>
      </c>
      <c r="L39" s="17"/>
      <c r="Q39" s="17"/>
      <c r="S39" s="17"/>
    </row>
    <row r="40" spans="1:20" x14ac:dyDescent="0.3">
      <c r="A40" s="17" t="s">
        <v>405</v>
      </c>
      <c r="B40" s="17" t="s">
        <v>406</v>
      </c>
      <c r="C40" s="17" t="s">
        <v>414</v>
      </c>
      <c r="D40" s="17">
        <v>2</v>
      </c>
      <c r="F40" s="55">
        <v>2</v>
      </c>
      <c r="H40" s="54"/>
      <c r="I40" s="54"/>
      <c r="K40" s="17"/>
      <c r="L40" s="17"/>
      <c r="Q40" s="17"/>
      <c r="S40" s="17"/>
    </row>
    <row r="41" spans="1:20" x14ac:dyDescent="0.3">
      <c r="A41" s="17" t="s">
        <v>405</v>
      </c>
      <c r="B41" s="17" t="s">
        <v>406</v>
      </c>
      <c r="C41" s="17" t="s">
        <v>414</v>
      </c>
      <c r="D41" s="17">
        <v>3</v>
      </c>
      <c r="F41" s="55">
        <v>2</v>
      </c>
      <c r="H41" s="54"/>
      <c r="I41" s="54"/>
      <c r="K41" s="17"/>
      <c r="L41" s="17"/>
      <c r="Q41" s="17"/>
      <c r="S41" s="17"/>
    </row>
    <row r="42" spans="1:20" x14ac:dyDescent="0.3">
      <c r="A42" s="17" t="s">
        <v>405</v>
      </c>
      <c r="B42" s="17" t="s">
        <v>406</v>
      </c>
      <c r="C42" s="17" t="s">
        <v>414</v>
      </c>
      <c r="D42" s="17">
        <v>4</v>
      </c>
      <c r="F42" s="55">
        <v>2</v>
      </c>
      <c r="H42" s="54"/>
      <c r="I42" s="54"/>
      <c r="K42" s="17"/>
      <c r="L42" s="17"/>
      <c r="Q42" s="17"/>
      <c r="S42" s="17"/>
    </row>
    <row r="43" spans="1:20" x14ac:dyDescent="0.3">
      <c r="A43" s="17" t="s">
        <v>405</v>
      </c>
      <c r="B43" s="17" t="s">
        <v>406</v>
      </c>
      <c r="C43" s="17" t="s">
        <v>414</v>
      </c>
      <c r="D43" s="17">
        <v>5</v>
      </c>
      <c r="F43" s="55">
        <v>2</v>
      </c>
      <c r="H43" s="54"/>
      <c r="I43" s="54"/>
      <c r="K43" s="17"/>
      <c r="L43" s="17"/>
      <c r="Q43" s="17"/>
      <c r="S43" s="17"/>
    </row>
    <row r="44" spans="1:20" x14ac:dyDescent="0.3">
      <c r="A44" s="17" t="s">
        <v>407</v>
      </c>
      <c r="B44" s="17" t="s">
        <v>185</v>
      </c>
      <c r="C44" s="17" t="s">
        <v>414</v>
      </c>
      <c r="D44" s="17">
        <v>1</v>
      </c>
      <c r="E44">
        <v>20</v>
      </c>
      <c r="F44" s="55">
        <v>2</v>
      </c>
      <c r="G44">
        <v>1</v>
      </c>
      <c r="H44" s="54" t="s">
        <v>380</v>
      </c>
      <c r="I44" s="54">
        <v>1</v>
      </c>
      <c r="J44">
        <f t="shared" ref="J44" si="17">G44*E44</f>
        <v>20</v>
      </c>
      <c r="K44" s="17">
        <f>INDEX($V:$V,MATCH(F44,$U:$U,0))</f>
        <v>8</v>
      </c>
      <c r="L44" s="17">
        <f>INDEX($Y:$Y,MATCH(H44,$X:$X,0))</f>
        <v>1</v>
      </c>
      <c r="M44">
        <f>J44*K44/5*L44</f>
        <v>32</v>
      </c>
      <c r="Q44" s="17"/>
      <c r="S44" s="17"/>
    </row>
    <row r="45" spans="1:20" x14ac:dyDescent="0.3">
      <c r="A45" s="17" t="s">
        <v>407</v>
      </c>
      <c r="B45" s="17" t="s">
        <v>185</v>
      </c>
      <c r="C45" s="17" t="s">
        <v>414</v>
      </c>
      <c r="D45" s="17">
        <v>2</v>
      </c>
      <c r="E45">
        <v>30</v>
      </c>
      <c r="F45" s="55">
        <v>2</v>
      </c>
      <c r="G45">
        <v>1.3</v>
      </c>
      <c r="H45" s="54" t="s">
        <v>380</v>
      </c>
      <c r="I45" s="54">
        <v>1</v>
      </c>
      <c r="J45">
        <f t="shared" ref="J45:J48" si="18">G45*E45</f>
        <v>39</v>
      </c>
      <c r="K45" s="17">
        <f t="shared" ref="K45:K48" si="19">INDEX($V:$V,MATCH(F45,$U:$U,0))</f>
        <v>8</v>
      </c>
      <c r="L45" s="17">
        <f t="shared" ref="L45:L48" si="20">INDEX($Y:$Y,MATCH(H45,$X:$X,0))</f>
        <v>1</v>
      </c>
      <c r="M45">
        <f t="shared" ref="M45:M48" si="21">J45*K45/5*L45</f>
        <v>62.4</v>
      </c>
      <c r="N45">
        <f t="shared" ref="N45:N48" si="22">E45/E44</f>
        <v>1.5</v>
      </c>
      <c r="O45">
        <f t="shared" ref="O45:O48" si="23">G45/G44</f>
        <v>1.3</v>
      </c>
      <c r="P45">
        <f t="shared" si="5"/>
        <v>1.95</v>
      </c>
      <c r="Q45" s="17"/>
      <c r="S45" s="17"/>
    </row>
    <row r="46" spans="1:20" x14ac:dyDescent="0.3">
      <c r="A46" s="17" t="s">
        <v>407</v>
      </c>
      <c r="B46" s="17" t="s">
        <v>185</v>
      </c>
      <c r="C46" s="17" t="s">
        <v>414</v>
      </c>
      <c r="D46" s="17">
        <v>3</v>
      </c>
      <c r="E46">
        <v>42</v>
      </c>
      <c r="F46" s="55">
        <v>2</v>
      </c>
      <c r="G46">
        <f>1.87/1.2</f>
        <v>1.5583333333333336</v>
      </c>
      <c r="H46" s="54" t="s">
        <v>380</v>
      </c>
      <c r="I46" s="54">
        <v>1</v>
      </c>
      <c r="J46">
        <f t="shared" si="18"/>
        <v>65.450000000000017</v>
      </c>
      <c r="K46" s="17">
        <f t="shared" si="19"/>
        <v>8</v>
      </c>
      <c r="L46" s="17">
        <f t="shared" si="20"/>
        <v>1</v>
      </c>
      <c r="M46">
        <f t="shared" si="21"/>
        <v>104.72000000000003</v>
      </c>
      <c r="N46">
        <f t="shared" si="22"/>
        <v>1.4</v>
      </c>
      <c r="O46">
        <f t="shared" si="23"/>
        <v>1.1987179487179489</v>
      </c>
      <c r="P46">
        <f t="shared" si="5"/>
        <v>1.6782051282051287</v>
      </c>
      <c r="Q46" s="17"/>
      <c r="S46" s="17"/>
    </row>
    <row r="47" spans="1:20" x14ac:dyDescent="0.3">
      <c r="A47" s="17" t="s">
        <v>407</v>
      </c>
      <c r="B47" s="17" t="s">
        <v>185</v>
      </c>
      <c r="C47" s="17" t="s">
        <v>414</v>
      </c>
      <c r="D47" s="17">
        <v>4</v>
      </c>
      <c r="F47" s="55">
        <v>2</v>
      </c>
      <c r="H47" s="54" t="s">
        <v>380</v>
      </c>
      <c r="I47" s="54">
        <v>1</v>
      </c>
      <c r="J47">
        <f t="shared" si="18"/>
        <v>0</v>
      </c>
      <c r="K47" s="17">
        <f t="shared" si="19"/>
        <v>8</v>
      </c>
      <c r="L47" s="17">
        <f t="shared" si="20"/>
        <v>1</v>
      </c>
      <c r="M47">
        <f t="shared" si="21"/>
        <v>0</v>
      </c>
      <c r="N47">
        <f t="shared" si="22"/>
        <v>0</v>
      </c>
      <c r="O47">
        <f t="shared" si="23"/>
        <v>0</v>
      </c>
      <c r="P47">
        <f t="shared" si="5"/>
        <v>0</v>
      </c>
      <c r="Q47" s="17"/>
      <c r="S47" s="17"/>
    </row>
    <row r="48" spans="1:20" x14ac:dyDescent="0.3">
      <c r="A48" s="17" t="s">
        <v>407</v>
      </c>
      <c r="B48" s="17" t="s">
        <v>185</v>
      </c>
      <c r="C48" s="17" t="s">
        <v>414</v>
      </c>
      <c r="D48" s="17">
        <v>5</v>
      </c>
      <c r="E48">
        <v>65.52</v>
      </c>
      <c r="F48" s="55">
        <v>2</v>
      </c>
      <c r="G48">
        <v>2</v>
      </c>
      <c r="H48" s="54" t="s">
        <v>380</v>
      </c>
      <c r="I48" s="54">
        <v>1</v>
      </c>
      <c r="J48">
        <f t="shared" si="18"/>
        <v>131.04</v>
      </c>
      <c r="K48" s="17">
        <f t="shared" si="19"/>
        <v>8</v>
      </c>
      <c r="L48" s="17">
        <f t="shared" si="20"/>
        <v>1</v>
      </c>
      <c r="M48">
        <f t="shared" si="21"/>
        <v>209.66399999999999</v>
      </c>
      <c r="N48" t="e">
        <f t="shared" si="22"/>
        <v>#DIV/0!</v>
      </c>
      <c r="O48" t="e">
        <f t="shared" si="23"/>
        <v>#DIV/0!</v>
      </c>
      <c r="P48" t="e">
        <f t="shared" si="5"/>
        <v>#DIV/0!</v>
      </c>
      <c r="Q48" s="17"/>
      <c r="S48" s="17"/>
    </row>
    <row r="49" spans="1:18" x14ac:dyDescent="0.3">
      <c r="A49" s="17" t="s">
        <v>390</v>
      </c>
      <c r="B49" s="17" t="s">
        <v>185</v>
      </c>
      <c r="C49" s="17" t="s">
        <v>415</v>
      </c>
      <c r="D49" s="17">
        <v>1</v>
      </c>
      <c r="E49">
        <v>4</v>
      </c>
      <c r="F49" s="55">
        <v>2</v>
      </c>
      <c r="G49">
        <v>1</v>
      </c>
      <c r="H49" s="54" t="s">
        <v>382</v>
      </c>
      <c r="I49" s="54"/>
      <c r="J49">
        <f t="shared" si="12"/>
        <v>4</v>
      </c>
      <c r="K49" s="17">
        <f>INDEX($V:$V,MATCH(F49,$U:$U,0))</f>
        <v>8</v>
      </c>
      <c r="L49" s="17">
        <f>INDEX($Y:$Y,MATCH(H49,$X:$X,0))</f>
        <v>2</v>
      </c>
      <c r="M49">
        <f t="shared" si="3"/>
        <v>12.8</v>
      </c>
    </row>
    <row r="50" spans="1:18" x14ac:dyDescent="0.3">
      <c r="A50" s="17" t="s">
        <v>390</v>
      </c>
      <c r="B50" s="17" t="s">
        <v>185</v>
      </c>
      <c r="C50" s="17" t="s">
        <v>415</v>
      </c>
      <c r="D50" s="17">
        <v>2</v>
      </c>
      <c r="E50">
        <v>6</v>
      </c>
      <c r="F50" s="55">
        <v>2</v>
      </c>
      <c r="G50">
        <v>1.3</v>
      </c>
      <c r="H50" s="54" t="s">
        <v>382</v>
      </c>
      <c r="I50" s="54"/>
      <c r="J50">
        <f t="shared" si="12"/>
        <v>7.8000000000000007</v>
      </c>
      <c r="K50" s="17">
        <f>INDEX($V:$V,MATCH(F50,$U:$U,0))</f>
        <v>8</v>
      </c>
      <c r="L50" s="17">
        <f>INDEX($Y:$Y,MATCH(H50,$X:$X,0))</f>
        <v>2</v>
      </c>
      <c r="M50">
        <f t="shared" si="3"/>
        <v>24.96</v>
      </c>
      <c r="N50">
        <f t="shared" ref="N50:N51" si="24">E50/E49</f>
        <v>1.5</v>
      </c>
      <c r="O50">
        <f>G50/G49</f>
        <v>1.3</v>
      </c>
      <c r="P50">
        <f t="shared" si="5"/>
        <v>1.95</v>
      </c>
    </row>
    <row r="51" spans="1:18" x14ac:dyDescent="0.3">
      <c r="A51" s="17" t="s">
        <v>390</v>
      </c>
      <c r="B51" s="17" t="s">
        <v>185</v>
      </c>
      <c r="C51" s="17" t="s">
        <v>415</v>
      </c>
      <c r="D51" s="17">
        <v>3</v>
      </c>
      <c r="E51">
        <v>6.3</v>
      </c>
      <c r="F51" s="55">
        <v>2</v>
      </c>
      <c r="G51">
        <v>1.56</v>
      </c>
      <c r="H51" s="54" t="s">
        <v>382</v>
      </c>
      <c r="I51" s="54"/>
      <c r="J51">
        <f t="shared" si="12"/>
        <v>9.8279999999999994</v>
      </c>
      <c r="K51" s="17">
        <f>INDEX($V:$V,MATCH(F51,$U:$U,0))</f>
        <v>8</v>
      </c>
      <c r="L51" s="17">
        <f>INDEX($Y:$Y,MATCH(H51,$X:$X,0))</f>
        <v>2</v>
      </c>
      <c r="M51">
        <f t="shared" si="3"/>
        <v>31.449599999999997</v>
      </c>
      <c r="N51">
        <f t="shared" si="24"/>
        <v>1.05</v>
      </c>
      <c r="O51">
        <f t="shared" ref="O51" si="25">G51/G50</f>
        <v>1.2</v>
      </c>
      <c r="P51">
        <f>M51/M50</f>
        <v>1.2599999999999998</v>
      </c>
    </row>
    <row r="52" spans="1:18" x14ac:dyDescent="0.3">
      <c r="A52" s="17" t="s">
        <v>408</v>
      </c>
      <c r="B52" s="17" t="s">
        <v>185</v>
      </c>
      <c r="C52" s="17" t="s">
        <v>415</v>
      </c>
      <c r="D52" s="17">
        <f>D49</f>
        <v>1</v>
      </c>
      <c r="F52" s="55"/>
      <c r="H52" s="54"/>
      <c r="I52" s="54"/>
      <c r="J52">
        <f t="shared" si="12"/>
        <v>0</v>
      </c>
      <c r="K52" s="17" t="e">
        <f>INDEX($V:$V,MATCH(F52,$U:$U,0))</f>
        <v>#N/A</v>
      </c>
      <c r="L52" s="17" t="e">
        <f>INDEX($Y:$Y,MATCH(H52,$X:$X,0))</f>
        <v>#N/A</v>
      </c>
      <c r="M52" t="e">
        <f>J52*K52/5*L52</f>
        <v>#N/A</v>
      </c>
    </row>
    <row r="53" spans="1:18" x14ac:dyDescent="0.3">
      <c r="A53" s="17" t="s">
        <v>408</v>
      </c>
      <c r="B53" s="17" t="s">
        <v>185</v>
      </c>
      <c r="C53" s="17" t="s">
        <v>415</v>
      </c>
      <c r="D53" s="17">
        <f>D50</f>
        <v>2</v>
      </c>
      <c r="F53" s="55"/>
      <c r="H53" s="54"/>
      <c r="I53" s="54"/>
      <c r="J53">
        <f t="shared" si="12"/>
        <v>0</v>
      </c>
      <c r="K53" s="17" t="e">
        <f t="shared" ref="K53:K54" si="26">INDEX($V:$V,MATCH(F53,$U:$U,0))</f>
        <v>#N/A</v>
      </c>
      <c r="L53" s="17" t="e">
        <f t="shared" ref="L53:L54" si="27">INDEX($Y:$Y,MATCH(H53,$X:$X,0))</f>
        <v>#N/A</v>
      </c>
      <c r="M53" t="e">
        <f t="shared" ref="M53:M54" si="28">J53*K53/5*L53</f>
        <v>#N/A</v>
      </c>
      <c r="N53" t="e">
        <f t="shared" ref="N53:N54" si="29">E53/E52</f>
        <v>#DIV/0!</v>
      </c>
      <c r="O53" t="e">
        <f t="shared" ref="O53:O54" si="30">G53/G52</f>
        <v>#DIV/0!</v>
      </c>
      <c r="P53" t="e">
        <f t="shared" si="5"/>
        <v>#N/A</v>
      </c>
    </row>
    <row r="54" spans="1:18" x14ac:dyDescent="0.3">
      <c r="A54" s="17" t="s">
        <v>408</v>
      </c>
      <c r="B54" s="17" t="s">
        <v>185</v>
      </c>
      <c r="C54" s="17" t="s">
        <v>415</v>
      </c>
      <c r="D54" s="17">
        <f>D51</f>
        <v>3</v>
      </c>
      <c r="F54" s="55"/>
      <c r="H54" s="54"/>
      <c r="I54" s="54"/>
      <c r="J54">
        <f t="shared" si="12"/>
        <v>0</v>
      </c>
      <c r="K54" s="17" t="e">
        <f t="shared" si="26"/>
        <v>#N/A</v>
      </c>
      <c r="L54" s="17" t="e">
        <f t="shared" si="27"/>
        <v>#N/A</v>
      </c>
      <c r="M54" t="e">
        <f t="shared" si="28"/>
        <v>#N/A</v>
      </c>
      <c r="N54" t="e">
        <f t="shared" si="29"/>
        <v>#DIV/0!</v>
      </c>
      <c r="O54" t="e">
        <f t="shared" si="30"/>
        <v>#DIV/0!</v>
      </c>
      <c r="P54" t="e">
        <f t="shared" si="5"/>
        <v>#N/A</v>
      </c>
    </row>
    <row r="55" spans="1:18" ht="13.5" customHeight="1" x14ac:dyDescent="0.3">
      <c r="A55" s="17" t="s">
        <v>409</v>
      </c>
      <c r="B55" s="17" t="s">
        <v>402</v>
      </c>
      <c r="C55" s="17" t="s">
        <v>415</v>
      </c>
      <c r="D55" s="17">
        <v>1</v>
      </c>
      <c r="F55" s="55"/>
      <c r="H55" s="54"/>
      <c r="I55" s="54"/>
      <c r="J55">
        <f t="shared" si="12"/>
        <v>0</v>
      </c>
      <c r="K55" s="17" t="e">
        <f>INDEX($V:$V,MATCH(F55,$U:$U,0))</f>
        <v>#N/A</v>
      </c>
      <c r="L55" s="17" t="e">
        <f>INDEX($Y:$Y,MATCH(H55,$X:$X,0))</f>
        <v>#N/A</v>
      </c>
      <c r="M55" t="e">
        <f>J55*K55/5*L55</f>
        <v>#N/A</v>
      </c>
    </row>
    <row r="56" spans="1:18" ht="13.5" customHeight="1" x14ac:dyDescent="0.3">
      <c r="A56" s="17" t="s">
        <v>409</v>
      </c>
      <c r="B56" s="17" t="s">
        <v>402</v>
      </c>
      <c r="C56" s="17" t="s">
        <v>415</v>
      </c>
      <c r="D56" s="17">
        <v>2</v>
      </c>
      <c r="F56" s="55"/>
      <c r="H56" s="54"/>
      <c r="I56" s="54"/>
      <c r="J56">
        <f t="shared" si="12"/>
        <v>0</v>
      </c>
      <c r="K56" s="17" t="e">
        <f t="shared" ref="K56:K57" si="31">INDEX($V:$V,MATCH(F56,$U:$U,0))</f>
        <v>#N/A</v>
      </c>
      <c r="L56" s="17" t="e">
        <f t="shared" ref="L56:L57" si="32">INDEX($Y:$Y,MATCH(H56,$X:$X,0))</f>
        <v>#N/A</v>
      </c>
      <c r="M56" t="e">
        <f t="shared" ref="M56:M57" si="33">J56*K56/5*L56</f>
        <v>#N/A</v>
      </c>
      <c r="N56" t="e">
        <f t="shared" ref="N56:N57" si="34">E56/E55</f>
        <v>#DIV/0!</v>
      </c>
      <c r="O56" t="e">
        <f t="shared" ref="O56:O57" si="35">G56/G55</f>
        <v>#DIV/0!</v>
      </c>
      <c r="P56" t="e">
        <f t="shared" si="5"/>
        <v>#N/A</v>
      </c>
    </row>
    <row r="57" spans="1:18" ht="13.5" customHeight="1" x14ac:dyDescent="0.3">
      <c r="A57" s="17" t="s">
        <v>409</v>
      </c>
      <c r="B57" s="17" t="s">
        <v>402</v>
      </c>
      <c r="C57" s="17" t="s">
        <v>415</v>
      </c>
      <c r="D57" s="17">
        <v>3</v>
      </c>
      <c r="F57" s="55"/>
      <c r="H57" s="54"/>
      <c r="I57" s="54"/>
      <c r="J57">
        <f t="shared" si="12"/>
        <v>0</v>
      </c>
      <c r="K57" s="17" t="e">
        <f t="shared" si="31"/>
        <v>#N/A</v>
      </c>
      <c r="L57" s="17" t="e">
        <f t="shared" si="32"/>
        <v>#N/A</v>
      </c>
      <c r="M57" t="e">
        <f t="shared" si="33"/>
        <v>#N/A</v>
      </c>
      <c r="N57" t="e">
        <f t="shared" si="34"/>
        <v>#DIV/0!</v>
      </c>
      <c r="O57" t="e">
        <f t="shared" si="35"/>
        <v>#DIV/0!</v>
      </c>
      <c r="P57" t="e">
        <f t="shared" si="5"/>
        <v>#N/A</v>
      </c>
    </row>
    <row r="58" spans="1:18" ht="13.5" customHeight="1" x14ac:dyDescent="0.3">
      <c r="A58" s="17" t="s">
        <v>410</v>
      </c>
      <c r="B58" s="17" t="s">
        <v>406</v>
      </c>
      <c r="C58" s="17" t="s">
        <v>415</v>
      </c>
      <c r="D58" s="17">
        <f>D55</f>
        <v>1</v>
      </c>
      <c r="E58">
        <v>7</v>
      </c>
      <c r="F58" s="55">
        <v>2</v>
      </c>
      <c r="G58">
        <v>1</v>
      </c>
      <c r="H58" s="54" t="s">
        <v>380</v>
      </c>
      <c r="I58" s="54"/>
      <c r="J58">
        <f t="shared" si="12"/>
        <v>7</v>
      </c>
      <c r="K58" s="17">
        <f>INDEX($V:$V,MATCH(F58,$U:$U,0))</f>
        <v>8</v>
      </c>
      <c r="L58" s="17">
        <f>INDEX($Y:$Y,MATCH(H58,$X:$X,0))</f>
        <v>1</v>
      </c>
      <c r="M58">
        <f>J58*K58/5*L58</f>
        <v>11.2</v>
      </c>
      <c r="R58" s="17" t="s">
        <v>416</v>
      </c>
    </row>
    <row r="59" spans="1:18" ht="13.5" customHeight="1" x14ac:dyDescent="0.3">
      <c r="A59" s="17" t="s">
        <v>410</v>
      </c>
      <c r="B59" s="17" t="s">
        <v>406</v>
      </c>
      <c r="C59" s="17" t="s">
        <v>415</v>
      </c>
      <c r="D59" s="17">
        <f>D56</f>
        <v>2</v>
      </c>
      <c r="E59">
        <v>10.5</v>
      </c>
      <c r="F59" s="55">
        <v>2</v>
      </c>
      <c r="G59">
        <v>1.3</v>
      </c>
      <c r="H59" s="54" t="s">
        <v>380</v>
      </c>
      <c r="I59" s="54"/>
      <c r="J59">
        <f t="shared" si="12"/>
        <v>13.65</v>
      </c>
      <c r="K59" s="17">
        <f t="shared" ref="K59:K60" si="36">INDEX($V:$V,MATCH(F59,$U:$U,0))</f>
        <v>8</v>
      </c>
      <c r="L59" s="17">
        <f t="shared" ref="L59:L60" si="37">INDEX($Y:$Y,MATCH(H59,$X:$X,0))</f>
        <v>1</v>
      </c>
      <c r="M59">
        <f t="shared" ref="M59:M60" si="38">J59*K59/5*L59</f>
        <v>21.84</v>
      </c>
      <c r="N59">
        <f t="shared" ref="N59:N60" si="39">E59/E58</f>
        <v>1.5</v>
      </c>
      <c r="O59">
        <f t="shared" ref="O59:O60" si="40">G59/G58</f>
        <v>1.3</v>
      </c>
      <c r="P59">
        <f t="shared" si="5"/>
        <v>1.9500000000000002</v>
      </c>
    </row>
    <row r="60" spans="1:18" ht="13.5" customHeight="1" x14ac:dyDescent="0.3">
      <c r="A60" s="17" t="s">
        <v>410</v>
      </c>
      <c r="B60" s="17" t="s">
        <v>406</v>
      </c>
      <c r="C60" s="17" t="s">
        <v>415</v>
      </c>
      <c r="D60" s="17">
        <f>D57</f>
        <v>3</v>
      </c>
      <c r="E60">
        <v>15.8</v>
      </c>
      <c r="F60" s="55">
        <v>2</v>
      </c>
      <c r="G60">
        <v>1.56</v>
      </c>
      <c r="H60" s="54" t="s">
        <v>380</v>
      </c>
      <c r="I60" s="54"/>
      <c r="J60">
        <f t="shared" si="12"/>
        <v>24.648000000000003</v>
      </c>
      <c r="K60" s="17">
        <f t="shared" si="36"/>
        <v>8</v>
      </c>
      <c r="L60" s="17">
        <f t="shared" si="37"/>
        <v>1</v>
      </c>
      <c r="M60">
        <f t="shared" si="38"/>
        <v>39.436800000000005</v>
      </c>
      <c r="N60">
        <f t="shared" si="39"/>
        <v>1.5047619047619047</v>
      </c>
      <c r="O60">
        <f t="shared" si="40"/>
        <v>1.2</v>
      </c>
      <c r="P60">
        <f t="shared" si="5"/>
        <v>1.805714285714286</v>
      </c>
    </row>
    <row r="61" spans="1:18" ht="13.5" customHeight="1" x14ac:dyDescent="0.3">
      <c r="A61" s="17" t="s">
        <v>411</v>
      </c>
      <c r="B61" s="17" t="s">
        <v>404</v>
      </c>
      <c r="C61" s="17" t="s">
        <v>415</v>
      </c>
      <c r="D61" s="17">
        <v>1</v>
      </c>
      <c r="E61">
        <v>6</v>
      </c>
      <c r="F61" s="55">
        <v>2.5</v>
      </c>
      <c r="G61">
        <v>1.25</v>
      </c>
      <c r="H61" s="54" t="s">
        <v>394</v>
      </c>
      <c r="I61" s="54"/>
      <c r="J61">
        <f t="shared" si="12"/>
        <v>7.5</v>
      </c>
      <c r="K61" s="17" t="e">
        <f>INDEX($V:$V,MATCH(F61,$U:$U,0))</f>
        <v>#N/A</v>
      </c>
      <c r="L61" s="17">
        <f>INDEX($Y:$Y,MATCH(H61,$X:$X,0))</f>
        <v>1</v>
      </c>
      <c r="M61" t="e">
        <f>J61*K61/5*L61</f>
        <v>#N/A</v>
      </c>
    </row>
    <row r="62" spans="1:18" ht="13.5" customHeight="1" x14ac:dyDescent="0.3">
      <c r="A62" s="17" t="s">
        <v>411</v>
      </c>
      <c r="B62" s="17" t="s">
        <v>404</v>
      </c>
      <c r="C62" s="17" t="s">
        <v>415</v>
      </c>
      <c r="D62" s="17">
        <v>2</v>
      </c>
      <c r="F62" s="55">
        <v>2.5</v>
      </c>
      <c r="H62" s="54" t="s">
        <v>394</v>
      </c>
      <c r="I62" s="54"/>
      <c r="J62">
        <f t="shared" si="12"/>
        <v>0</v>
      </c>
      <c r="K62" s="17" t="e">
        <f t="shared" ref="K62:K63" si="41">INDEX($V:$V,MATCH(F62,$U:$U,0))</f>
        <v>#N/A</v>
      </c>
      <c r="L62" s="17">
        <f t="shared" ref="L62:L63" si="42">INDEX($Y:$Y,MATCH(H62,$X:$X,0))</f>
        <v>1</v>
      </c>
      <c r="M62" t="e">
        <f t="shared" ref="M62:M63" si="43">J62*K62/5*L62</f>
        <v>#N/A</v>
      </c>
      <c r="N62">
        <f t="shared" ref="N62:N63" si="44">E62/E61</f>
        <v>0</v>
      </c>
      <c r="O62">
        <f t="shared" ref="O62:O63" si="45">G62/G61</f>
        <v>0</v>
      </c>
      <c r="P62" t="e">
        <f t="shared" si="5"/>
        <v>#N/A</v>
      </c>
    </row>
    <row r="63" spans="1:18" ht="13.5" customHeight="1" x14ac:dyDescent="0.3">
      <c r="A63" s="17" t="s">
        <v>411</v>
      </c>
      <c r="B63" s="17" t="s">
        <v>404</v>
      </c>
      <c r="C63" s="17" t="s">
        <v>415</v>
      </c>
      <c r="D63" s="17">
        <v>3</v>
      </c>
      <c r="E63">
        <v>12.6</v>
      </c>
      <c r="F63" s="55">
        <v>2.5</v>
      </c>
      <c r="G63">
        <v>1.95</v>
      </c>
      <c r="H63" s="54" t="s">
        <v>394</v>
      </c>
      <c r="I63" s="54"/>
      <c r="J63">
        <f t="shared" si="12"/>
        <v>24.57</v>
      </c>
      <c r="K63" s="17" t="e">
        <f t="shared" si="41"/>
        <v>#N/A</v>
      </c>
      <c r="L63" s="17">
        <f t="shared" si="42"/>
        <v>1</v>
      </c>
      <c r="M63" t="e">
        <f t="shared" si="43"/>
        <v>#N/A</v>
      </c>
      <c r="N63" t="e">
        <f t="shared" si="44"/>
        <v>#DIV/0!</v>
      </c>
      <c r="O63" t="e">
        <f t="shared" si="45"/>
        <v>#DIV/0!</v>
      </c>
      <c r="P63" t="e">
        <f t="shared" si="5"/>
        <v>#N/A</v>
      </c>
    </row>
    <row r="64" spans="1:18" ht="13.5" customHeight="1" x14ac:dyDescent="0.3">
      <c r="A64" s="17" t="s">
        <v>412</v>
      </c>
      <c r="B64" s="17" t="s">
        <v>406</v>
      </c>
      <c r="C64" s="17" t="s">
        <v>415</v>
      </c>
      <c r="D64" s="17">
        <v>1</v>
      </c>
      <c r="E64">
        <v>8</v>
      </c>
      <c r="F64" s="55">
        <v>2</v>
      </c>
      <c r="G64">
        <v>1</v>
      </c>
      <c r="H64" s="54" t="s">
        <v>380</v>
      </c>
      <c r="I64" s="54"/>
      <c r="J64">
        <f t="shared" ref="J64:J66" si="46">G64*E64</f>
        <v>8</v>
      </c>
      <c r="K64" s="17">
        <f>INDEX($V:$V,MATCH(F64,$U:$U,0))</f>
        <v>8</v>
      </c>
      <c r="L64" s="17">
        <f>INDEX($Y:$Y,MATCH(H64,$X:$X,0))</f>
        <v>1</v>
      </c>
      <c r="M64">
        <f>J64*K64/5*L64</f>
        <v>12.8</v>
      </c>
    </row>
    <row r="65" spans="1:18" ht="13.5" customHeight="1" x14ac:dyDescent="0.3">
      <c r="A65" s="17" t="s">
        <v>412</v>
      </c>
      <c r="B65" s="17" t="s">
        <v>406</v>
      </c>
      <c r="C65" s="17" t="s">
        <v>415</v>
      </c>
      <c r="D65" s="17">
        <v>2</v>
      </c>
      <c r="E65">
        <v>12</v>
      </c>
      <c r="F65" s="55">
        <v>2</v>
      </c>
      <c r="G65">
        <v>1.3</v>
      </c>
      <c r="H65" s="54"/>
      <c r="I65" s="54"/>
      <c r="J65">
        <f t="shared" si="46"/>
        <v>15.600000000000001</v>
      </c>
      <c r="K65" s="17">
        <f t="shared" ref="K65:K66" si="47">INDEX($V:$V,MATCH(F65,$U:$U,0))</f>
        <v>8</v>
      </c>
      <c r="L65" s="17" t="e">
        <f t="shared" ref="L65:L66" si="48">INDEX($Y:$Y,MATCH(H65,$X:$X,0))</f>
        <v>#N/A</v>
      </c>
      <c r="M65" t="e">
        <f t="shared" ref="M65:M66" si="49">J65*K65/5*L65</f>
        <v>#N/A</v>
      </c>
      <c r="N65">
        <f t="shared" ref="N65:N66" si="50">E65/E64</f>
        <v>1.5</v>
      </c>
      <c r="O65">
        <f t="shared" ref="O65:O66" si="51">G65/G64</f>
        <v>1.3</v>
      </c>
      <c r="P65" t="e">
        <f t="shared" si="5"/>
        <v>#N/A</v>
      </c>
    </row>
    <row r="66" spans="1:18" ht="13.5" customHeight="1" x14ac:dyDescent="0.3">
      <c r="A66" s="17" t="s">
        <v>412</v>
      </c>
      <c r="B66" s="17" t="s">
        <v>406</v>
      </c>
      <c r="C66" s="17" t="s">
        <v>415</v>
      </c>
      <c r="D66" s="17">
        <v>3</v>
      </c>
      <c r="F66" s="55"/>
      <c r="H66" s="54"/>
      <c r="I66" s="54"/>
      <c r="J66">
        <f t="shared" si="46"/>
        <v>0</v>
      </c>
      <c r="K66" s="17" t="e">
        <f t="shared" si="47"/>
        <v>#N/A</v>
      </c>
      <c r="L66" s="17" t="e">
        <f t="shared" si="48"/>
        <v>#N/A</v>
      </c>
      <c r="M66" t="e">
        <f t="shared" si="49"/>
        <v>#N/A</v>
      </c>
      <c r="N66">
        <f t="shared" si="50"/>
        <v>0</v>
      </c>
      <c r="O66">
        <f t="shared" si="51"/>
        <v>0</v>
      </c>
      <c r="P66" t="e">
        <f t="shared" si="5"/>
        <v>#N/A</v>
      </c>
    </row>
    <row r="67" spans="1:18" x14ac:dyDescent="0.3">
      <c r="A67" s="17" t="s">
        <v>391</v>
      </c>
      <c r="B67" s="17" t="s">
        <v>402</v>
      </c>
      <c r="C67" s="17" t="s">
        <v>414</v>
      </c>
      <c r="D67" s="17">
        <v>1</v>
      </c>
      <c r="E67">
        <v>10</v>
      </c>
      <c r="F67" s="55">
        <v>2</v>
      </c>
      <c r="G67">
        <v>1</v>
      </c>
      <c r="H67" s="54" t="s">
        <v>380</v>
      </c>
      <c r="I67" s="54"/>
      <c r="J67">
        <f t="shared" si="12"/>
        <v>10</v>
      </c>
      <c r="K67" s="17">
        <f>INDEX($V:$V,MATCH(F67,$U:$U,0))</f>
        <v>8</v>
      </c>
      <c r="L67" s="17">
        <f>INDEX($Y:$Y,MATCH(H67,$X:$X,0))</f>
        <v>1</v>
      </c>
      <c r="M67">
        <f t="shared" si="3"/>
        <v>16</v>
      </c>
    </row>
    <row r="68" spans="1:18" x14ac:dyDescent="0.3">
      <c r="A68" s="17" t="s">
        <v>391</v>
      </c>
      <c r="B68" s="17" t="s">
        <v>402</v>
      </c>
      <c r="C68" s="17" t="s">
        <v>414</v>
      </c>
      <c r="D68" s="17">
        <v>2</v>
      </c>
      <c r="E68">
        <v>15</v>
      </c>
      <c r="F68" s="55">
        <v>2</v>
      </c>
      <c r="G68">
        <v>1.5</v>
      </c>
      <c r="H68" s="54" t="s">
        <v>380</v>
      </c>
      <c r="I68" s="54"/>
      <c r="J68">
        <f t="shared" si="12"/>
        <v>22.5</v>
      </c>
      <c r="K68" s="17">
        <f>INDEX($V:$V,MATCH(F68,$U:$U,0))</f>
        <v>8</v>
      </c>
      <c r="L68" s="17">
        <f>INDEX($Y:$Y,MATCH(H68,$X:$X,0))</f>
        <v>1</v>
      </c>
      <c r="M68">
        <f t="shared" si="3"/>
        <v>36</v>
      </c>
      <c r="N68">
        <f>E68/E67</f>
        <v>1.5</v>
      </c>
      <c r="O68">
        <f>G68/G67</f>
        <v>1.5</v>
      </c>
      <c r="P68">
        <f t="shared" si="5"/>
        <v>2.25</v>
      </c>
      <c r="R68" s="17"/>
    </row>
    <row r="69" spans="1:18" x14ac:dyDescent="0.3">
      <c r="A69" s="17" t="s">
        <v>391</v>
      </c>
      <c r="B69" s="17" t="s">
        <v>402</v>
      </c>
      <c r="C69" s="17" t="s">
        <v>414</v>
      </c>
      <c r="D69" s="17">
        <v>3</v>
      </c>
      <c r="E69">
        <v>21</v>
      </c>
      <c r="F69" s="55">
        <v>2</v>
      </c>
      <c r="G69">
        <v>1.56</v>
      </c>
      <c r="H69" s="54" t="s">
        <v>380</v>
      </c>
      <c r="I69" s="54"/>
      <c r="J69">
        <f t="shared" si="12"/>
        <v>32.76</v>
      </c>
      <c r="K69" s="17">
        <f>INDEX($V:$V,MATCH(F69,$U:$U,0))</f>
        <v>8</v>
      </c>
      <c r="L69" s="17">
        <f>INDEX($Y:$Y,MATCH(H69,$X:$X,0))</f>
        <v>1</v>
      </c>
      <c r="M69">
        <f t="shared" si="3"/>
        <v>52.415999999999997</v>
      </c>
      <c r="N69">
        <f t="shared" ref="N69:N71" si="52">E69/E68</f>
        <v>1.4</v>
      </c>
      <c r="O69">
        <f t="shared" ref="O69:O71" si="53">G69/G68</f>
        <v>1.04</v>
      </c>
      <c r="P69">
        <f t="shared" si="5"/>
        <v>1.456</v>
      </c>
    </row>
    <row r="70" spans="1:18" x14ac:dyDescent="0.3">
      <c r="A70" s="17" t="s">
        <v>391</v>
      </c>
      <c r="B70" s="17" t="s">
        <v>402</v>
      </c>
      <c r="C70" s="17" t="s">
        <v>414</v>
      </c>
      <c r="D70" s="17">
        <v>4</v>
      </c>
      <c r="E70">
        <v>27.3</v>
      </c>
      <c r="F70" s="55">
        <v>2</v>
      </c>
      <c r="G70">
        <v>1.8</v>
      </c>
      <c r="H70" s="54" t="s">
        <v>380</v>
      </c>
      <c r="I70" s="54"/>
      <c r="J70">
        <f t="shared" si="12"/>
        <v>49.14</v>
      </c>
      <c r="K70" s="17">
        <f>INDEX($V:$V,MATCH(F70,$U:$U,0))</f>
        <v>8</v>
      </c>
      <c r="L70" s="17">
        <f>INDEX($Y:$Y,MATCH(H70,$X:$X,0))</f>
        <v>1</v>
      </c>
      <c r="M70">
        <f t="shared" si="3"/>
        <v>78.623999999999995</v>
      </c>
      <c r="N70">
        <f t="shared" si="52"/>
        <v>1.3</v>
      </c>
      <c r="O70">
        <f t="shared" si="53"/>
        <v>1.1538461538461537</v>
      </c>
      <c r="P70">
        <f t="shared" si="5"/>
        <v>1.5</v>
      </c>
    </row>
    <row r="71" spans="1:18" x14ac:dyDescent="0.3">
      <c r="A71" s="17" t="s">
        <v>391</v>
      </c>
      <c r="B71" s="17" t="s">
        <v>402</v>
      </c>
      <c r="C71" s="17" t="s">
        <v>414</v>
      </c>
      <c r="D71" s="17">
        <v>5</v>
      </c>
      <c r="F71" s="55">
        <v>2</v>
      </c>
      <c r="H71" s="54" t="s">
        <v>380</v>
      </c>
      <c r="I71" s="54"/>
      <c r="J71">
        <f t="shared" si="12"/>
        <v>0</v>
      </c>
      <c r="K71" s="17">
        <f>INDEX($V:$V,MATCH(F71,$U:$U,0))</f>
        <v>8</v>
      </c>
      <c r="L71" s="17">
        <f>INDEX($Y:$Y,MATCH(H71,$X:$X,0))</f>
        <v>1</v>
      </c>
      <c r="M71">
        <f t="shared" si="3"/>
        <v>0</v>
      </c>
      <c r="N71">
        <f t="shared" si="52"/>
        <v>0</v>
      </c>
      <c r="O71">
        <f t="shared" si="53"/>
        <v>0</v>
      </c>
      <c r="P71">
        <f t="shared" si="5"/>
        <v>0</v>
      </c>
    </row>
  </sheetData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A8EA-617D-4C94-9CF2-670F0D0C0B86}">
  <dimension ref="A1:Z79"/>
  <sheetViews>
    <sheetView workbookViewId="0">
      <selection activeCell="E3" sqref="E3:J23"/>
    </sheetView>
  </sheetViews>
  <sheetFormatPr defaultRowHeight="14" x14ac:dyDescent="0.3"/>
  <cols>
    <col min="3" max="3" width="11.25" bestFit="1" customWidth="1"/>
    <col min="9" max="9" width="8.9140625" customWidth="1"/>
    <col min="10" max="10" width="14.75" customWidth="1"/>
    <col min="12" max="12" width="18.08203125" bestFit="1" customWidth="1"/>
    <col min="13" max="13" width="18.4140625" bestFit="1" customWidth="1"/>
    <col min="18" max="18" width="15.4140625" bestFit="1" customWidth="1"/>
    <col min="23" max="23" width="18.08203125" bestFit="1" customWidth="1"/>
    <col min="26" max="26" width="18.4140625" bestFit="1" customWidth="1"/>
  </cols>
  <sheetData>
    <row r="1" spans="1:26" x14ac:dyDescent="0.3">
      <c r="A1" s="17" t="s">
        <v>183</v>
      </c>
      <c r="B1" s="17"/>
      <c r="C1" s="17"/>
      <c r="D1" s="17"/>
      <c r="E1" s="17"/>
    </row>
    <row r="2" spans="1:26" x14ac:dyDescent="0.3">
      <c r="V2" s="17" t="s">
        <v>392</v>
      </c>
      <c r="Y2" s="17" t="s">
        <v>393</v>
      </c>
    </row>
    <row r="3" spans="1:26" ht="16.5" x14ac:dyDescent="0.3">
      <c r="A3" s="32" t="s">
        <v>374</v>
      </c>
      <c r="B3" s="32" t="s">
        <v>401</v>
      </c>
      <c r="C3" s="32" t="s">
        <v>439</v>
      </c>
      <c r="D3" s="32" t="s">
        <v>413</v>
      </c>
      <c r="E3" s="32" t="s">
        <v>379</v>
      </c>
      <c r="F3" s="32" t="s">
        <v>378</v>
      </c>
      <c r="G3" s="32" t="s">
        <v>375</v>
      </c>
      <c r="H3" s="32" t="s">
        <v>376</v>
      </c>
      <c r="I3" s="50" t="s">
        <v>377</v>
      </c>
      <c r="J3" s="32" t="s">
        <v>135</v>
      </c>
      <c r="K3" s="50" t="s">
        <v>383</v>
      </c>
      <c r="L3" s="32" t="s">
        <v>387</v>
      </c>
      <c r="M3" s="50" t="s">
        <v>386</v>
      </c>
      <c r="N3" s="50" t="s">
        <v>388</v>
      </c>
      <c r="O3" s="50" t="s">
        <v>398</v>
      </c>
      <c r="P3" s="50" t="s">
        <v>399</v>
      </c>
      <c r="Q3" s="50" t="s">
        <v>389</v>
      </c>
      <c r="R3" s="17"/>
      <c r="V3" s="32" t="s">
        <v>375</v>
      </c>
      <c r="W3" s="32" t="s">
        <v>387</v>
      </c>
      <c r="Y3" s="32" t="s">
        <v>397</v>
      </c>
      <c r="Z3" s="32" t="s">
        <v>386</v>
      </c>
    </row>
    <row r="4" spans="1:26" x14ac:dyDescent="0.3">
      <c r="A4" s="17" t="s">
        <v>185</v>
      </c>
      <c r="B4" s="17" t="s">
        <v>185</v>
      </c>
      <c r="C4" s="17"/>
      <c r="D4" s="17"/>
      <c r="E4" s="17">
        <v>1</v>
      </c>
      <c r="F4">
        <v>3</v>
      </c>
      <c r="G4" s="55">
        <v>1</v>
      </c>
      <c r="H4">
        <v>1.25</v>
      </c>
      <c r="I4" s="54" t="s">
        <v>380</v>
      </c>
      <c r="J4" s="54">
        <v>1.5</v>
      </c>
      <c r="K4" s="17">
        <f t="shared" ref="K4:K23" si="0">H4*F4</f>
        <v>3.75</v>
      </c>
      <c r="L4" s="17">
        <f t="shared" ref="L4:L23" si="1">INDEX($W:$W,MATCH(G4,$V:$V,0))</f>
        <v>5</v>
      </c>
      <c r="M4" s="17">
        <f t="shared" ref="M4:M23" si="2">INDEX($Z:$Z,MATCH(I4,$Y:$Y,0))</f>
        <v>1</v>
      </c>
      <c r="N4" s="53">
        <f>K4*L4/5*M4</f>
        <v>3.75</v>
      </c>
      <c r="V4" s="9">
        <v>1</v>
      </c>
      <c r="W4" s="9">
        <v>5</v>
      </c>
      <c r="Y4" s="18" t="s">
        <v>395</v>
      </c>
      <c r="Z4" s="9">
        <v>1</v>
      </c>
    </row>
    <row r="5" spans="1:26" x14ac:dyDescent="0.3">
      <c r="A5" s="17" t="s">
        <v>185</v>
      </c>
      <c r="B5" s="17" t="s">
        <v>185</v>
      </c>
      <c r="C5" s="17"/>
      <c r="D5" s="17"/>
      <c r="E5" s="17">
        <v>2</v>
      </c>
      <c r="F5">
        <v>4.5</v>
      </c>
      <c r="G5" s="55">
        <v>1</v>
      </c>
      <c r="H5">
        <v>1.88</v>
      </c>
      <c r="I5" s="54" t="s">
        <v>380</v>
      </c>
      <c r="J5" s="54">
        <v>1.5</v>
      </c>
      <c r="K5" s="17">
        <f t="shared" si="0"/>
        <v>8.4599999999999991</v>
      </c>
      <c r="L5" s="17">
        <f t="shared" si="1"/>
        <v>5</v>
      </c>
      <c r="M5" s="17">
        <f t="shared" si="2"/>
        <v>1</v>
      </c>
      <c r="N5" s="53">
        <f t="shared" ref="N5:N23" si="3">K5*L5/5*M5</f>
        <v>8.4599999999999991</v>
      </c>
      <c r="O5">
        <f>F5/F4</f>
        <v>1.5</v>
      </c>
      <c r="P5">
        <f>H5/H4</f>
        <v>1.504</v>
      </c>
      <c r="Q5">
        <f>N5/N4</f>
        <v>2.2559999999999998</v>
      </c>
      <c r="V5" s="9">
        <v>1.5</v>
      </c>
      <c r="W5" s="9">
        <v>7</v>
      </c>
      <c r="Y5" s="18" t="s">
        <v>381</v>
      </c>
      <c r="Z5" s="9">
        <v>2</v>
      </c>
    </row>
    <row r="6" spans="1:26" x14ac:dyDescent="0.3">
      <c r="A6" s="17" t="s">
        <v>185</v>
      </c>
      <c r="B6" s="17" t="s">
        <v>185</v>
      </c>
      <c r="C6" s="17"/>
      <c r="D6" s="17"/>
      <c r="E6" s="17">
        <v>3</v>
      </c>
      <c r="F6">
        <v>6.3</v>
      </c>
      <c r="G6" s="55">
        <v>1</v>
      </c>
      <c r="H6">
        <v>2.62</v>
      </c>
      <c r="I6" s="54" t="s">
        <v>380</v>
      </c>
      <c r="J6" s="54">
        <v>1.5</v>
      </c>
      <c r="K6" s="17">
        <f t="shared" si="0"/>
        <v>16.506</v>
      </c>
      <c r="L6" s="17">
        <f t="shared" si="1"/>
        <v>5</v>
      </c>
      <c r="M6" s="17">
        <f t="shared" si="2"/>
        <v>1</v>
      </c>
      <c r="N6" s="53">
        <f t="shared" si="3"/>
        <v>16.506</v>
      </c>
      <c r="O6">
        <v>1.4</v>
      </c>
      <c r="P6">
        <f t="shared" ref="P6:P8" si="4">H6/H5</f>
        <v>1.3936170212765959</v>
      </c>
      <c r="Q6">
        <f>N6/N5</f>
        <v>1.9510638297872342</v>
      </c>
      <c r="V6" s="9">
        <v>2</v>
      </c>
      <c r="W6" s="9">
        <v>8</v>
      </c>
      <c r="Y6" s="18" t="s">
        <v>382</v>
      </c>
      <c r="Z6" s="9">
        <v>2</v>
      </c>
    </row>
    <row r="7" spans="1:26" x14ac:dyDescent="0.3">
      <c r="A7" s="17" t="s">
        <v>185</v>
      </c>
      <c r="B7" s="17" t="s">
        <v>185</v>
      </c>
      <c r="C7" s="17"/>
      <c r="D7" s="17"/>
      <c r="E7" s="17">
        <v>4</v>
      </c>
      <c r="F7">
        <v>8.19</v>
      </c>
      <c r="G7" s="55">
        <v>1</v>
      </c>
      <c r="H7">
        <v>3.41</v>
      </c>
      <c r="I7" s="54" t="s">
        <v>380</v>
      </c>
      <c r="J7" s="54">
        <v>1.5</v>
      </c>
      <c r="K7" s="17">
        <f t="shared" si="0"/>
        <v>27.927900000000001</v>
      </c>
      <c r="L7" s="17">
        <f t="shared" si="1"/>
        <v>5</v>
      </c>
      <c r="M7" s="17">
        <f t="shared" si="2"/>
        <v>1</v>
      </c>
      <c r="N7" s="53">
        <f t="shared" si="3"/>
        <v>27.927900000000001</v>
      </c>
      <c r="O7">
        <v>1.3</v>
      </c>
      <c r="P7">
        <f t="shared" si="4"/>
        <v>1.3015267175572518</v>
      </c>
      <c r="Q7">
        <f>N7/N6</f>
        <v>1.6919847328244275</v>
      </c>
      <c r="V7" s="9">
        <v>3</v>
      </c>
      <c r="W7" s="9">
        <v>11</v>
      </c>
      <c r="Y7" s="18" t="s">
        <v>396</v>
      </c>
      <c r="Z7" s="9">
        <v>1</v>
      </c>
    </row>
    <row r="8" spans="1:26" x14ac:dyDescent="0.3">
      <c r="A8" s="17" t="s">
        <v>185</v>
      </c>
      <c r="B8" s="17" t="s">
        <v>185</v>
      </c>
      <c r="C8" s="17"/>
      <c r="D8" s="17"/>
      <c r="E8" s="17">
        <v>5</v>
      </c>
      <c r="F8">
        <v>10.24</v>
      </c>
      <c r="G8" s="55">
        <v>1</v>
      </c>
      <c r="H8">
        <v>4.2699999999999996</v>
      </c>
      <c r="I8" s="54" t="s">
        <v>380</v>
      </c>
      <c r="J8" s="54">
        <v>1.5</v>
      </c>
      <c r="K8" s="17">
        <f t="shared" si="0"/>
        <v>43.724799999999995</v>
      </c>
      <c r="L8" s="17">
        <f t="shared" si="1"/>
        <v>5</v>
      </c>
      <c r="M8" s="17">
        <f t="shared" si="2"/>
        <v>1</v>
      </c>
      <c r="N8" s="53">
        <f t="shared" si="3"/>
        <v>43.724799999999995</v>
      </c>
      <c r="O8">
        <v>1.25</v>
      </c>
      <c r="P8">
        <f t="shared" si="4"/>
        <v>1.2521994134897358</v>
      </c>
      <c r="Q8">
        <f>N8/N7</f>
        <v>1.5656315011153719</v>
      </c>
      <c r="V8" s="9">
        <v>4</v>
      </c>
      <c r="W8" s="9">
        <v>20</v>
      </c>
    </row>
    <row r="9" spans="1:26" x14ac:dyDescent="0.3">
      <c r="A9" s="17" t="s">
        <v>417</v>
      </c>
      <c r="B9" s="17" t="s">
        <v>417</v>
      </c>
      <c r="C9" s="17"/>
      <c r="D9" s="17"/>
      <c r="E9" s="17">
        <v>1</v>
      </c>
      <c r="F9">
        <v>2</v>
      </c>
      <c r="G9" s="55">
        <v>2</v>
      </c>
      <c r="H9">
        <v>1.25</v>
      </c>
      <c r="I9" s="54" t="s">
        <v>381</v>
      </c>
      <c r="J9" s="54">
        <v>1</v>
      </c>
      <c r="K9" s="17">
        <f t="shared" si="0"/>
        <v>2.5</v>
      </c>
      <c r="L9" s="17">
        <f t="shared" si="1"/>
        <v>8</v>
      </c>
      <c r="M9" s="17">
        <f t="shared" si="2"/>
        <v>2</v>
      </c>
      <c r="N9" s="52">
        <f t="shared" si="3"/>
        <v>8</v>
      </c>
    </row>
    <row r="10" spans="1:26" x14ac:dyDescent="0.3">
      <c r="A10" s="17" t="s">
        <v>417</v>
      </c>
      <c r="B10" s="17" t="s">
        <v>417</v>
      </c>
      <c r="C10" s="17"/>
      <c r="D10" s="17"/>
      <c r="E10" s="17">
        <v>2</v>
      </c>
      <c r="F10">
        <v>3</v>
      </c>
      <c r="G10" s="55">
        <v>2</v>
      </c>
      <c r="H10">
        <v>1.88</v>
      </c>
      <c r="I10" s="54" t="s">
        <v>381</v>
      </c>
      <c r="J10" s="54">
        <v>1</v>
      </c>
      <c r="K10" s="17">
        <f t="shared" si="0"/>
        <v>5.64</v>
      </c>
      <c r="L10" s="17">
        <f t="shared" si="1"/>
        <v>8</v>
      </c>
      <c r="M10" s="17">
        <f t="shared" si="2"/>
        <v>2</v>
      </c>
      <c r="N10" s="52">
        <f t="shared" si="3"/>
        <v>18.047999999999998</v>
      </c>
      <c r="O10">
        <f>F10/F9</f>
        <v>1.5</v>
      </c>
      <c r="P10">
        <f>H10/H9</f>
        <v>1.504</v>
      </c>
      <c r="Q10">
        <f t="shared" ref="Q10:Q23" si="5">N10/N9</f>
        <v>2.2559999999999998</v>
      </c>
    </row>
    <row r="11" spans="1:26" x14ac:dyDescent="0.3">
      <c r="A11" s="17" t="s">
        <v>417</v>
      </c>
      <c r="B11" s="17" t="s">
        <v>417</v>
      </c>
      <c r="C11" s="17"/>
      <c r="D11" s="17"/>
      <c r="E11" s="17">
        <v>3</v>
      </c>
      <c r="F11">
        <v>4.2</v>
      </c>
      <c r="G11" s="55">
        <v>2</v>
      </c>
      <c r="H11">
        <v>2.62</v>
      </c>
      <c r="I11" s="54" t="s">
        <v>381</v>
      </c>
      <c r="J11" s="54">
        <v>1</v>
      </c>
      <c r="K11" s="17">
        <f t="shared" si="0"/>
        <v>11.004000000000001</v>
      </c>
      <c r="L11" s="17">
        <f t="shared" si="1"/>
        <v>8</v>
      </c>
      <c r="M11" s="17">
        <f t="shared" si="2"/>
        <v>2</v>
      </c>
      <c r="N11" s="52">
        <f t="shared" si="3"/>
        <v>35.212800000000001</v>
      </c>
      <c r="O11">
        <v>1.4</v>
      </c>
      <c r="P11">
        <f t="shared" ref="P11:P13" si="6">H11/H10</f>
        <v>1.3936170212765959</v>
      </c>
      <c r="Q11">
        <f t="shared" si="5"/>
        <v>1.9510638297872342</v>
      </c>
    </row>
    <row r="12" spans="1:26" x14ac:dyDescent="0.3">
      <c r="A12" s="17" t="s">
        <v>417</v>
      </c>
      <c r="B12" s="17" t="s">
        <v>417</v>
      </c>
      <c r="C12" s="17"/>
      <c r="D12" s="17"/>
      <c r="E12" s="17">
        <v>4</v>
      </c>
      <c r="F12">
        <v>5.46</v>
      </c>
      <c r="G12" s="55">
        <v>2</v>
      </c>
      <c r="H12">
        <v>3.41</v>
      </c>
      <c r="I12" s="54" t="s">
        <v>381</v>
      </c>
      <c r="J12" s="54">
        <v>1</v>
      </c>
      <c r="K12" s="17">
        <f t="shared" si="0"/>
        <v>18.618600000000001</v>
      </c>
      <c r="L12" s="17">
        <f t="shared" si="1"/>
        <v>8</v>
      </c>
      <c r="M12" s="17">
        <f t="shared" si="2"/>
        <v>2</v>
      </c>
      <c r="N12" s="52">
        <f t="shared" si="3"/>
        <v>59.579520000000002</v>
      </c>
      <c r="O12">
        <v>1.3</v>
      </c>
      <c r="P12">
        <f t="shared" si="6"/>
        <v>1.3015267175572518</v>
      </c>
      <c r="Q12">
        <f t="shared" si="5"/>
        <v>1.6919847328244275</v>
      </c>
    </row>
    <row r="13" spans="1:26" x14ac:dyDescent="0.3">
      <c r="A13" s="17" t="s">
        <v>417</v>
      </c>
      <c r="B13" s="17" t="s">
        <v>417</v>
      </c>
      <c r="C13" s="17"/>
      <c r="D13" s="17"/>
      <c r="E13" s="17">
        <v>5</v>
      </c>
      <c r="F13">
        <v>6.82</v>
      </c>
      <c r="G13" s="55">
        <v>2</v>
      </c>
      <c r="H13">
        <v>4.2699999999999996</v>
      </c>
      <c r="I13" s="54" t="s">
        <v>381</v>
      </c>
      <c r="J13" s="54">
        <v>1</v>
      </c>
      <c r="K13" s="17">
        <f t="shared" si="0"/>
        <v>29.121399999999998</v>
      </c>
      <c r="L13" s="17">
        <f t="shared" si="1"/>
        <v>8</v>
      </c>
      <c r="M13" s="17">
        <f t="shared" si="2"/>
        <v>2</v>
      </c>
      <c r="N13" s="52">
        <f t="shared" si="3"/>
        <v>93.188479999999998</v>
      </c>
      <c r="O13">
        <v>1.25</v>
      </c>
      <c r="P13">
        <f t="shared" si="6"/>
        <v>1.2521994134897358</v>
      </c>
      <c r="Q13">
        <f t="shared" si="5"/>
        <v>1.5641025641025641</v>
      </c>
    </row>
    <row r="14" spans="1:26" x14ac:dyDescent="0.3">
      <c r="A14" s="17" t="s">
        <v>186</v>
      </c>
      <c r="B14" s="17" t="s">
        <v>186</v>
      </c>
      <c r="C14" s="17"/>
      <c r="D14" s="17"/>
      <c r="E14" s="17">
        <v>1</v>
      </c>
      <c r="F14">
        <v>2</v>
      </c>
      <c r="G14" s="55">
        <v>1.5</v>
      </c>
      <c r="H14">
        <v>1.25</v>
      </c>
      <c r="I14" s="54" t="s">
        <v>382</v>
      </c>
      <c r="J14" s="54">
        <v>1</v>
      </c>
      <c r="K14" s="17">
        <f t="shared" si="0"/>
        <v>2.5</v>
      </c>
      <c r="L14" s="17">
        <f t="shared" si="1"/>
        <v>7</v>
      </c>
      <c r="M14" s="17">
        <f t="shared" si="2"/>
        <v>2</v>
      </c>
      <c r="N14" s="1">
        <f t="shared" si="3"/>
        <v>7</v>
      </c>
    </row>
    <row r="15" spans="1:26" x14ac:dyDescent="0.3">
      <c r="A15" s="17" t="s">
        <v>186</v>
      </c>
      <c r="B15" s="17" t="s">
        <v>186</v>
      </c>
      <c r="C15" s="17"/>
      <c r="D15" s="17"/>
      <c r="E15" s="17">
        <v>2</v>
      </c>
      <c r="F15">
        <v>3</v>
      </c>
      <c r="G15" s="55">
        <v>1.5</v>
      </c>
      <c r="H15">
        <v>1.88</v>
      </c>
      <c r="I15" s="54" t="s">
        <v>382</v>
      </c>
      <c r="J15" s="54">
        <v>1</v>
      </c>
      <c r="K15" s="17">
        <f t="shared" si="0"/>
        <v>5.64</v>
      </c>
      <c r="L15" s="17">
        <f t="shared" si="1"/>
        <v>7</v>
      </c>
      <c r="M15" s="17">
        <f t="shared" si="2"/>
        <v>2</v>
      </c>
      <c r="N15" s="1">
        <f t="shared" si="3"/>
        <v>15.791999999999998</v>
      </c>
      <c r="O15">
        <f>F15/F14</f>
        <v>1.5</v>
      </c>
      <c r="P15">
        <f>H15/H14</f>
        <v>1.504</v>
      </c>
      <c r="Q15">
        <f t="shared" si="5"/>
        <v>2.2559999999999998</v>
      </c>
    </row>
    <row r="16" spans="1:26" x14ac:dyDescent="0.3">
      <c r="A16" s="17" t="s">
        <v>186</v>
      </c>
      <c r="B16" s="17" t="s">
        <v>186</v>
      </c>
      <c r="C16" s="17"/>
      <c r="D16" s="17"/>
      <c r="E16" s="17">
        <v>3</v>
      </c>
      <c r="F16">
        <v>4.2</v>
      </c>
      <c r="G16" s="55">
        <v>1.5</v>
      </c>
      <c r="H16">
        <v>2.62</v>
      </c>
      <c r="I16" s="54" t="s">
        <v>382</v>
      </c>
      <c r="J16" s="54">
        <v>1</v>
      </c>
      <c r="K16" s="17">
        <f t="shared" si="0"/>
        <v>11.004000000000001</v>
      </c>
      <c r="L16" s="17">
        <f t="shared" si="1"/>
        <v>7</v>
      </c>
      <c r="M16" s="17">
        <f t="shared" si="2"/>
        <v>2</v>
      </c>
      <c r="N16" s="1">
        <f t="shared" si="3"/>
        <v>30.811200000000003</v>
      </c>
      <c r="O16">
        <v>1.4</v>
      </c>
      <c r="P16">
        <f t="shared" ref="P16:P18" si="7">H16/H15</f>
        <v>1.3936170212765959</v>
      </c>
      <c r="Q16">
        <f t="shared" si="5"/>
        <v>1.9510638297872345</v>
      </c>
    </row>
    <row r="17" spans="1:17" x14ac:dyDescent="0.3">
      <c r="A17" s="17" t="s">
        <v>186</v>
      </c>
      <c r="B17" s="17" t="s">
        <v>186</v>
      </c>
      <c r="C17" s="17"/>
      <c r="D17" s="17"/>
      <c r="E17" s="17">
        <v>4</v>
      </c>
      <c r="F17">
        <v>5.46</v>
      </c>
      <c r="G17" s="55">
        <v>1.5</v>
      </c>
      <c r="H17">
        <v>3.41</v>
      </c>
      <c r="I17" s="54" t="s">
        <v>382</v>
      </c>
      <c r="J17" s="54">
        <v>1</v>
      </c>
      <c r="K17" s="17">
        <f t="shared" si="0"/>
        <v>18.618600000000001</v>
      </c>
      <c r="L17" s="17">
        <f t="shared" si="1"/>
        <v>7</v>
      </c>
      <c r="M17" s="17">
        <f t="shared" si="2"/>
        <v>2</v>
      </c>
      <c r="N17" s="1">
        <f t="shared" si="3"/>
        <v>52.132079999999995</v>
      </c>
      <c r="O17">
        <v>1.3</v>
      </c>
      <c r="P17">
        <f t="shared" si="7"/>
        <v>1.3015267175572518</v>
      </c>
      <c r="Q17">
        <f t="shared" si="5"/>
        <v>1.6919847328244271</v>
      </c>
    </row>
    <row r="18" spans="1:17" x14ac:dyDescent="0.3">
      <c r="A18" s="17" t="s">
        <v>186</v>
      </c>
      <c r="B18" s="17" t="s">
        <v>186</v>
      </c>
      <c r="C18" s="17"/>
      <c r="D18" s="17"/>
      <c r="E18" s="17">
        <v>5</v>
      </c>
      <c r="F18">
        <v>6.82</v>
      </c>
      <c r="G18" s="55">
        <v>1.5</v>
      </c>
      <c r="H18">
        <v>4.2699999999999996</v>
      </c>
      <c r="I18" s="54" t="s">
        <v>382</v>
      </c>
      <c r="J18" s="54">
        <v>1</v>
      </c>
      <c r="K18" s="17">
        <f t="shared" si="0"/>
        <v>29.121399999999998</v>
      </c>
      <c r="L18" s="17">
        <f t="shared" si="1"/>
        <v>7</v>
      </c>
      <c r="M18" s="17">
        <f t="shared" si="2"/>
        <v>2</v>
      </c>
      <c r="N18" s="1">
        <f t="shared" si="3"/>
        <v>81.539919999999995</v>
      </c>
      <c r="O18">
        <v>1.25</v>
      </c>
      <c r="P18">
        <f t="shared" si="7"/>
        <v>1.2521994134897358</v>
      </c>
      <c r="Q18">
        <f t="shared" si="5"/>
        <v>1.5641025641025641</v>
      </c>
    </row>
    <row r="19" spans="1:17" x14ac:dyDescent="0.3">
      <c r="A19" s="17" t="s">
        <v>188</v>
      </c>
      <c r="B19" s="17" t="s">
        <v>188</v>
      </c>
      <c r="C19" s="17"/>
      <c r="D19" s="17"/>
      <c r="E19" s="17">
        <v>1</v>
      </c>
      <c r="F19">
        <v>2</v>
      </c>
      <c r="G19" s="55">
        <v>3</v>
      </c>
      <c r="H19">
        <v>1.25</v>
      </c>
      <c r="I19" s="54" t="s">
        <v>394</v>
      </c>
      <c r="J19" s="54">
        <v>1</v>
      </c>
      <c r="K19" s="17">
        <f t="shared" si="0"/>
        <v>2.5</v>
      </c>
      <c r="L19" s="17">
        <f t="shared" si="1"/>
        <v>11</v>
      </c>
      <c r="M19" s="17">
        <f t="shared" si="2"/>
        <v>1</v>
      </c>
      <c r="N19" s="51">
        <f t="shared" si="3"/>
        <v>5.5</v>
      </c>
    </row>
    <row r="20" spans="1:17" x14ac:dyDescent="0.3">
      <c r="A20" s="17" t="s">
        <v>188</v>
      </c>
      <c r="B20" s="17" t="s">
        <v>188</v>
      </c>
      <c r="C20" s="17"/>
      <c r="D20" s="17"/>
      <c r="E20" s="17">
        <v>2</v>
      </c>
      <c r="F20">
        <v>3</v>
      </c>
      <c r="G20" s="55">
        <v>3</v>
      </c>
      <c r="H20">
        <v>1.88</v>
      </c>
      <c r="I20" s="54" t="s">
        <v>394</v>
      </c>
      <c r="J20" s="54">
        <v>1</v>
      </c>
      <c r="K20" s="17">
        <f t="shared" si="0"/>
        <v>5.64</v>
      </c>
      <c r="L20" s="17">
        <f t="shared" si="1"/>
        <v>11</v>
      </c>
      <c r="M20" s="17">
        <f t="shared" si="2"/>
        <v>1</v>
      </c>
      <c r="N20" s="51">
        <f t="shared" si="3"/>
        <v>12.407999999999999</v>
      </c>
      <c r="O20">
        <f>F20/F19</f>
        <v>1.5</v>
      </c>
      <c r="P20">
        <f>H20/H19</f>
        <v>1.504</v>
      </c>
      <c r="Q20">
        <f t="shared" si="5"/>
        <v>2.2559999999999998</v>
      </c>
    </row>
    <row r="21" spans="1:17" x14ac:dyDescent="0.3">
      <c r="A21" s="17" t="s">
        <v>188</v>
      </c>
      <c r="B21" s="17" t="s">
        <v>188</v>
      </c>
      <c r="C21" s="17"/>
      <c r="D21" s="17"/>
      <c r="E21" s="17">
        <v>3</v>
      </c>
      <c r="F21">
        <v>4.2</v>
      </c>
      <c r="G21" s="55">
        <v>3</v>
      </c>
      <c r="H21">
        <v>2.62</v>
      </c>
      <c r="I21" s="54" t="s">
        <v>394</v>
      </c>
      <c r="J21" s="54">
        <v>1</v>
      </c>
      <c r="K21" s="17">
        <f t="shared" si="0"/>
        <v>11.004000000000001</v>
      </c>
      <c r="L21" s="17">
        <f t="shared" si="1"/>
        <v>11</v>
      </c>
      <c r="M21" s="17">
        <f t="shared" si="2"/>
        <v>1</v>
      </c>
      <c r="N21" s="51">
        <f t="shared" si="3"/>
        <v>24.208800000000004</v>
      </c>
      <c r="O21">
        <v>1.4</v>
      </c>
      <c r="P21">
        <f t="shared" ref="P21:P23" si="8">H21/H20</f>
        <v>1.3936170212765959</v>
      </c>
      <c r="Q21">
        <f t="shared" si="5"/>
        <v>1.9510638297872345</v>
      </c>
    </row>
    <row r="22" spans="1:17" x14ac:dyDescent="0.3">
      <c r="A22" s="17" t="s">
        <v>188</v>
      </c>
      <c r="B22" s="17" t="s">
        <v>188</v>
      </c>
      <c r="C22" s="17"/>
      <c r="D22" s="17"/>
      <c r="E22" s="17">
        <v>4</v>
      </c>
      <c r="F22">
        <v>5.46</v>
      </c>
      <c r="G22" s="55">
        <v>3</v>
      </c>
      <c r="H22">
        <v>3.41</v>
      </c>
      <c r="I22" s="54" t="s">
        <v>394</v>
      </c>
      <c r="J22" s="54">
        <v>1</v>
      </c>
      <c r="K22" s="17">
        <f t="shared" si="0"/>
        <v>18.618600000000001</v>
      </c>
      <c r="L22" s="17">
        <f t="shared" si="1"/>
        <v>11</v>
      </c>
      <c r="M22" s="17">
        <f t="shared" si="2"/>
        <v>1</v>
      </c>
      <c r="N22" s="51">
        <f t="shared" si="3"/>
        <v>40.960920000000002</v>
      </c>
      <c r="O22">
        <v>1.3</v>
      </c>
      <c r="P22">
        <f t="shared" si="8"/>
        <v>1.3015267175572518</v>
      </c>
      <c r="Q22">
        <f t="shared" si="5"/>
        <v>1.6919847328244273</v>
      </c>
    </row>
    <row r="23" spans="1:17" x14ac:dyDescent="0.3">
      <c r="A23" s="17" t="s">
        <v>188</v>
      </c>
      <c r="B23" s="17" t="s">
        <v>188</v>
      </c>
      <c r="C23" s="17"/>
      <c r="D23" s="17"/>
      <c r="E23" s="17">
        <v>5</v>
      </c>
      <c r="F23">
        <v>6.82</v>
      </c>
      <c r="G23" s="55">
        <v>3</v>
      </c>
      <c r="H23">
        <v>4.2699999999999996</v>
      </c>
      <c r="I23" s="54" t="s">
        <v>394</v>
      </c>
      <c r="J23" s="54">
        <v>1</v>
      </c>
      <c r="K23" s="17">
        <f t="shared" si="0"/>
        <v>29.121399999999998</v>
      </c>
      <c r="L23" s="17">
        <f t="shared" si="1"/>
        <v>11</v>
      </c>
      <c r="M23" s="17">
        <f t="shared" si="2"/>
        <v>1</v>
      </c>
      <c r="N23" s="51">
        <f t="shared" si="3"/>
        <v>64.067080000000004</v>
      </c>
      <c r="O23">
        <v>1.25</v>
      </c>
      <c r="P23">
        <f t="shared" si="8"/>
        <v>1.2521994134897358</v>
      </c>
      <c r="Q23">
        <f t="shared" si="5"/>
        <v>1.5641025641025641</v>
      </c>
    </row>
    <row r="24" spans="1:17" x14ac:dyDescent="0.3">
      <c r="A24" t="s">
        <v>418</v>
      </c>
      <c r="B24" t="s">
        <v>428</v>
      </c>
      <c r="C24" t="s">
        <v>427</v>
      </c>
      <c r="D24" s="17" t="s">
        <v>112</v>
      </c>
      <c r="E24" s="17">
        <v>1</v>
      </c>
      <c r="G24" s="55"/>
      <c r="I24" s="54"/>
      <c r="J24" s="54"/>
      <c r="K24" s="17"/>
      <c r="L24" s="17"/>
      <c r="M24" s="17"/>
    </row>
    <row r="25" spans="1:17" x14ac:dyDescent="0.3">
      <c r="A25" t="s">
        <v>418</v>
      </c>
      <c r="B25" t="s">
        <v>428</v>
      </c>
      <c r="C25" t="s">
        <v>427</v>
      </c>
      <c r="D25" s="17" t="s">
        <v>112</v>
      </c>
      <c r="E25" s="17">
        <v>2</v>
      </c>
      <c r="G25" s="55"/>
      <c r="I25" s="54"/>
      <c r="J25" s="54"/>
      <c r="K25" s="17"/>
      <c r="L25" s="17"/>
      <c r="M25" s="17"/>
    </row>
    <row r="26" spans="1:17" x14ac:dyDescent="0.3">
      <c r="A26" t="s">
        <v>418</v>
      </c>
      <c r="B26" t="s">
        <v>428</v>
      </c>
      <c r="C26" t="s">
        <v>427</v>
      </c>
      <c r="D26" s="17" t="s">
        <v>112</v>
      </c>
      <c r="E26" s="17">
        <v>3</v>
      </c>
      <c r="G26" s="55"/>
      <c r="I26" s="54"/>
      <c r="J26" s="54"/>
      <c r="K26" s="17"/>
      <c r="L26" s="17"/>
      <c r="M26" s="17"/>
    </row>
    <row r="27" spans="1:17" x14ac:dyDescent="0.3">
      <c r="A27" t="s">
        <v>418</v>
      </c>
      <c r="B27" t="s">
        <v>428</v>
      </c>
      <c r="C27" t="s">
        <v>427</v>
      </c>
      <c r="D27" s="17" t="s">
        <v>112</v>
      </c>
      <c r="E27" s="17">
        <v>4</v>
      </c>
      <c r="G27" s="55"/>
      <c r="I27" s="54"/>
      <c r="J27" s="54"/>
      <c r="K27" s="17"/>
      <c r="L27" s="17"/>
      <c r="M27" s="17"/>
    </row>
    <row r="28" spans="1:17" x14ac:dyDescent="0.3">
      <c r="A28" t="s">
        <v>418</v>
      </c>
      <c r="B28" t="s">
        <v>428</v>
      </c>
      <c r="C28" t="s">
        <v>427</v>
      </c>
      <c r="D28" s="17" t="s">
        <v>112</v>
      </c>
      <c r="E28" s="17">
        <v>5</v>
      </c>
      <c r="G28" s="55"/>
      <c r="I28" s="54"/>
      <c r="J28" s="54"/>
      <c r="K28" s="17"/>
      <c r="L28" s="17"/>
      <c r="M28" s="17"/>
    </row>
    <row r="29" spans="1:17" x14ac:dyDescent="0.3">
      <c r="A29" t="s">
        <v>423</v>
      </c>
      <c r="B29" s="17" t="s">
        <v>440</v>
      </c>
      <c r="C29" t="s">
        <v>435</v>
      </c>
      <c r="D29" s="17" t="s">
        <v>112</v>
      </c>
      <c r="E29" s="17">
        <v>1</v>
      </c>
      <c r="G29" s="55"/>
      <c r="I29" s="54"/>
      <c r="J29" s="54"/>
      <c r="K29" s="17"/>
      <c r="L29" s="17"/>
      <c r="M29" s="17"/>
    </row>
    <row r="30" spans="1:17" x14ac:dyDescent="0.3">
      <c r="A30" t="s">
        <v>423</v>
      </c>
      <c r="B30" s="17" t="s">
        <v>440</v>
      </c>
      <c r="C30" t="s">
        <v>435</v>
      </c>
      <c r="D30" s="17" t="s">
        <v>112</v>
      </c>
      <c r="E30" s="17">
        <v>2</v>
      </c>
      <c r="G30" s="55"/>
      <c r="I30" s="54"/>
      <c r="J30" s="54"/>
      <c r="K30" s="17"/>
      <c r="L30" s="17"/>
      <c r="M30" s="17"/>
    </row>
    <row r="31" spans="1:17" x14ac:dyDescent="0.3">
      <c r="A31" t="s">
        <v>423</v>
      </c>
      <c r="B31" s="17" t="s">
        <v>440</v>
      </c>
      <c r="C31" t="s">
        <v>435</v>
      </c>
      <c r="D31" s="17" t="s">
        <v>112</v>
      </c>
      <c r="E31" s="17">
        <v>3</v>
      </c>
      <c r="G31" s="55"/>
      <c r="I31" s="54"/>
      <c r="J31" s="54"/>
      <c r="K31" s="17"/>
      <c r="L31" s="17"/>
      <c r="M31" s="17"/>
    </row>
    <row r="32" spans="1:17" x14ac:dyDescent="0.3">
      <c r="A32" t="s">
        <v>423</v>
      </c>
      <c r="B32" s="17" t="s">
        <v>440</v>
      </c>
      <c r="C32" t="s">
        <v>435</v>
      </c>
      <c r="D32" s="17" t="s">
        <v>112</v>
      </c>
      <c r="E32" s="17">
        <v>4</v>
      </c>
      <c r="G32" s="55"/>
      <c r="I32" s="54"/>
      <c r="J32" s="54"/>
      <c r="L32" s="17"/>
      <c r="M32" s="17"/>
    </row>
    <row r="33" spans="1:21" x14ac:dyDescent="0.3">
      <c r="A33" t="s">
        <v>423</v>
      </c>
      <c r="B33" s="17" t="s">
        <v>440</v>
      </c>
      <c r="C33" t="s">
        <v>435</v>
      </c>
      <c r="D33" s="17" t="s">
        <v>112</v>
      </c>
      <c r="E33" s="17">
        <v>5</v>
      </c>
      <c r="G33" s="55"/>
      <c r="I33" s="54"/>
      <c r="J33" s="54"/>
      <c r="L33" s="17"/>
      <c r="M33" s="17"/>
    </row>
    <row r="34" spans="1:21" x14ac:dyDescent="0.3">
      <c r="A34" t="s">
        <v>425</v>
      </c>
      <c r="B34" t="s">
        <v>187</v>
      </c>
      <c r="C34" t="s">
        <v>437</v>
      </c>
      <c r="D34" s="17" t="s">
        <v>112</v>
      </c>
      <c r="E34" s="17">
        <v>1</v>
      </c>
      <c r="G34" s="55"/>
      <c r="I34" s="54"/>
      <c r="J34" s="54"/>
      <c r="L34" s="17"/>
      <c r="M34" s="17"/>
    </row>
    <row r="35" spans="1:21" x14ac:dyDescent="0.3">
      <c r="A35" t="s">
        <v>425</v>
      </c>
      <c r="B35" t="s">
        <v>187</v>
      </c>
      <c r="C35" t="s">
        <v>437</v>
      </c>
      <c r="D35" s="17" t="s">
        <v>112</v>
      </c>
      <c r="E35" s="17">
        <v>2</v>
      </c>
      <c r="G35" s="55"/>
      <c r="I35" s="54"/>
      <c r="J35" s="54"/>
      <c r="L35" s="17"/>
      <c r="M35" s="17"/>
    </row>
    <row r="36" spans="1:21" x14ac:dyDescent="0.3">
      <c r="A36" t="s">
        <v>425</v>
      </c>
      <c r="B36" t="s">
        <v>187</v>
      </c>
      <c r="C36" t="s">
        <v>437</v>
      </c>
      <c r="D36" s="17" t="s">
        <v>112</v>
      </c>
      <c r="E36" s="17">
        <v>3</v>
      </c>
      <c r="G36" s="55"/>
      <c r="I36" s="54"/>
      <c r="J36" s="54"/>
      <c r="L36" s="17"/>
      <c r="M36" s="17"/>
    </row>
    <row r="37" spans="1:21" x14ac:dyDescent="0.3">
      <c r="A37" t="s">
        <v>425</v>
      </c>
      <c r="B37" t="s">
        <v>187</v>
      </c>
      <c r="C37" t="s">
        <v>437</v>
      </c>
      <c r="D37" s="17" t="s">
        <v>112</v>
      </c>
      <c r="E37" s="17">
        <v>4</v>
      </c>
      <c r="G37" s="55"/>
      <c r="I37" s="54"/>
      <c r="J37" s="54"/>
      <c r="L37" s="17"/>
      <c r="M37" s="17"/>
      <c r="S37" s="17"/>
      <c r="U37" s="17"/>
    </row>
    <row r="38" spans="1:21" x14ac:dyDescent="0.3">
      <c r="A38" t="s">
        <v>425</v>
      </c>
      <c r="B38" t="s">
        <v>187</v>
      </c>
      <c r="C38" t="s">
        <v>437</v>
      </c>
      <c r="D38" s="17" t="s">
        <v>112</v>
      </c>
      <c r="E38" s="17">
        <v>5</v>
      </c>
      <c r="G38" s="55"/>
      <c r="I38" s="54"/>
      <c r="J38" s="54"/>
      <c r="L38" s="17"/>
      <c r="M38" s="17"/>
      <c r="R38" s="17"/>
      <c r="T38" s="17"/>
    </row>
    <row r="39" spans="1:21" x14ac:dyDescent="0.3">
      <c r="A39" t="s">
        <v>426</v>
      </c>
      <c r="B39" t="s">
        <v>187</v>
      </c>
      <c r="C39" t="s">
        <v>438</v>
      </c>
      <c r="D39" s="17" t="s">
        <v>112</v>
      </c>
      <c r="E39" s="17">
        <v>1</v>
      </c>
      <c r="G39" s="55"/>
      <c r="I39" s="54"/>
      <c r="J39" s="54"/>
      <c r="L39" s="17"/>
      <c r="M39" s="17"/>
    </row>
    <row r="40" spans="1:21" x14ac:dyDescent="0.3">
      <c r="A40" t="s">
        <v>426</v>
      </c>
      <c r="B40" t="s">
        <v>187</v>
      </c>
      <c r="C40" t="s">
        <v>438</v>
      </c>
      <c r="D40" s="17" t="s">
        <v>112</v>
      </c>
      <c r="E40" s="17">
        <v>2</v>
      </c>
      <c r="G40" s="55"/>
      <c r="I40" s="54"/>
      <c r="J40" s="54"/>
      <c r="L40" s="17"/>
      <c r="M40" s="17"/>
    </row>
    <row r="41" spans="1:21" x14ac:dyDescent="0.3">
      <c r="A41" t="s">
        <v>426</v>
      </c>
      <c r="B41" t="s">
        <v>187</v>
      </c>
      <c r="C41" t="s">
        <v>438</v>
      </c>
      <c r="D41" s="17" t="s">
        <v>112</v>
      </c>
      <c r="E41" s="17">
        <v>3</v>
      </c>
      <c r="G41" s="55"/>
      <c r="I41" s="54"/>
      <c r="J41" s="54"/>
      <c r="L41" s="17"/>
      <c r="M41" s="17"/>
    </row>
    <row r="42" spans="1:21" x14ac:dyDescent="0.3">
      <c r="A42" t="s">
        <v>426</v>
      </c>
      <c r="B42" t="s">
        <v>187</v>
      </c>
      <c r="C42" t="s">
        <v>438</v>
      </c>
      <c r="D42" s="17" t="s">
        <v>112</v>
      </c>
      <c r="E42" s="17">
        <v>4</v>
      </c>
      <c r="G42" s="55"/>
      <c r="I42" s="54"/>
      <c r="J42" s="54"/>
      <c r="L42" s="17"/>
      <c r="M42" s="17"/>
    </row>
    <row r="43" spans="1:21" x14ac:dyDescent="0.3">
      <c r="A43" t="s">
        <v>426</v>
      </c>
      <c r="B43" t="s">
        <v>187</v>
      </c>
      <c r="C43" t="s">
        <v>438</v>
      </c>
      <c r="D43" s="17" t="s">
        <v>112</v>
      </c>
      <c r="E43" s="17">
        <v>5</v>
      </c>
      <c r="G43" s="55"/>
      <c r="I43" s="54"/>
      <c r="J43" s="54"/>
      <c r="L43" s="17"/>
      <c r="M43" s="17"/>
    </row>
    <row r="44" spans="1:21" x14ac:dyDescent="0.3">
      <c r="A44" t="s">
        <v>424</v>
      </c>
      <c r="B44" t="s">
        <v>187</v>
      </c>
      <c r="C44" t="s">
        <v>436</v>
      </c>
      <c r="D44" s="17" t="s">
        <v>112</v>
      </c>
      <c r="E44" s="17">
        <v>1</v>
      </c>
      <c r="G44" s="55"/>
      <c r="I44" s="54"/>
      <c r="J44" s="54"/>
      <c r="L44" s="17"/>
      <c r="M44" s="17"/>
      <c r="R44" s="17"/>
      <c r="T44" s="17"/>
    </row>
    <row r="45" spans="1:21" x14ac:dyDescent="0.3">
      <c r="A45" t="s">
        <v>424</v>
      </c>
      <c r="B45" t="s">
        <v>187</v>
      </c>
      <c r="C45" t="s">
        <v>436</v>
      </c>
      <c r="D45" s="17" t="s">
        <v>112</v>
      </c>
      <c r="E45" s="17">
        <v>2</v>
      </c>
      <c r="G45" s="55"/>
      <c r="I45" s="54"/>
      <c r="J45" s="54"/>
      <c r="L45" s="17"/>
      <c r="M45" s="17"/>
      <c r="R45" s="17"/>
      <c r="T45" s="17"/>
    </row>
    <row r="46" spans="1:21" x14ac:dyDescent="0.3">
      <c r="A46" t="s">
        <v>424</v>
      </c>
      <c r="B46" t="s">
        <v>187</v>
      </c>
      <c r="C46" t="s">
        <v>436</v>
      </c>
      <c r="D46" s="17" t="s">
        <v>112</v>
      </c>
      <c r="E46" s="17">
        <v>3</v>
      </c>
      <c r="G46" s="55"/>
      <c r="I46" s="54"/>
      <c r="J46" s="54"/>
      <c r="L46" s="17"/>
      <c r="M46" s="17"/>
      <c r="R46" s="17"/>
      <c r="T46" s="17"/>
    </row>
    <row r="47" spans="1:21" x14ac:dyDescent="0.3">
      <c r="A47" t="s">
        <v>424</v>
      </c>
      <c r="B47" t="s">
        <v>187</v>
      </c>
      <c r="C47" t="s">
        <v>436</v>
      </c>
      <c r="D47" s="17" t="s">
        <v>112</v>
      </c>
      <c r="E47" s="17">
        <v>4</v>
      </c>
      <c r="G47" s="55"/>
      <c r="I47" s="54"/>
      <c r="J47" s="54"/>
      <c r="L47" s="17"/>
      <c r="M47" s="17"/>
      <c r="R47" s="17"/>
      <c r="T47" s="17"/>
    </row>
    <row r="48" spans="1:21" x14ac:dyDescent="0.3">
      <c r="A48" t="s">
        <v>424</v>
      </c>
      <c r="B48" t="s">
        <v>187</v>
      </c>
      <c r="C48" t="s">
        <v>436</v>
      </c>
      <c r="D48" s="17" t="s">
        <v>112</v>
      </c>
      <c r="E48" s="17">
        <v>5</v>
      </c>
      <c r="G48" s="55"/>
      <c r="I48" s="54"/>
      <c r="J48" s="54"/>
      <c r="L48" s="17"/>
      <c r="M48" s="17"/>
      <c r="R48" s="17"/>
      <c r="T48" s="17"/>
    </row>
    <row r="49" spans="1:20" x14ac:dyDescent="0.3">
      <c r="A49" t="s">
        <v>422</v>
      </c>
      <c r="B49" t="s">
        <v>428</v>
      </c>
      <c r="C49" t="s">
        <v>434</v>
      </c>
      <c r="D49" s="17" t="s">
        <v>151</v>
      </c>
      <c r="E49" s="17">
        <v>1</v>
      </c>
      <c r="G49" s="55"/>
      <c r="I49" s="54"/>
      <c r="J49" s="54"/>
      <c r="K49" s="17"/>
      <c r="L49" s="17"/>
      <c r="M49" s="17"/>
    </row>
    <row r="50" spans="1:20" x14ac:dyDescent="0.3">
      <c r="A50" t="s">
        <v>422</v>
      </c>
      <c r="B50" t="s">
        <v>428</v>
      </c>
      <c r="C50" t="s">
        <v>434</v>
      </c>
      <c r="D50" s="17" t="s">
        <v>151</v>
      </c>
      <c r="E50" s="17">
        <v>2</v>
      </c>
      <c r="G50" s="55"/>
      <c r="I50" s="54"/>
      <c r="J50" s="54"/>
      <c r="K50" s="17"/>
      <c r="L50" s="17"/>
      <c r="M50" s="17"/>
    </row>
    <row r="51" spans="1:20" x14ac:dyDescent="0.3">
      <c r="A51" t="s">
        <v>422</v>
      </c>
      <c r="B51" t="s">
        <v>428</v>
      </c>
      <c r="C51" t="s">
        <v>434</v>
      </c>
      <c r="D51" s="17" t="s">
        <v>151</v>
      </c>
      <c r="E51" s="17">
        <v>3</v>
      </c>
      <c r="G51" s="55"/>
      <c r="I51" s="54"/>
      <c r="J51" s="54"/>
      <c r="K51" s="17"/>
      <c r="L51" s="17"/>
      <c r="M51" s="17"/>
    </row>
    <row r="52" spans="1:20" x14ac:dyDescent="0.3">
      <c r="A52" t="s">
        <v>419</v>
      </c>
      <c r="B52" t="s">
        <v>430</v>
      </c>
      <c r="C52" t="s">
        <v>429</v>
      </c>
      <c r="D52" s="17" t="s">
        <v>151</v>
      </c>
      <c r="E52" s="17">
        <v>1</v>
      </c>
      <c r="G52" s="55"/>
      <c r="I52" s="54"/>
      <c r="J52" s="54"/>
      <c r="L52" s="17"/>
      <c r="M52" s="17"/>
      <c r="R52" s="17"/>
      <c r="T52" s="17"/>
    </row>
    <row r="53" spans="1:20" x14ac:dyDescent="0.3">
      <c r="A53" t="s">
        <v>419</v>
      </c>
      <c r="B53" t="s">
        <v>430</v>
      </c>
      <c r="C53" t="s">
        <v>429</v>
      </c>
      <c r="D53" s="17" t="s">
        <v>151</v>
      </c>
      <c r="E53" s="17">
        <v>2</v>
      </c>
      <c r="G53" s="55"/>
      <c r="I53" s="54"/>
      <c r="J53" s="54"/>
      <c r="L53" s="17"/>
      <c r="M53" s="17"/>
      <c r="R53" s="17"/>
      <c r="T53" s="17"/>
    </row>
    <row r="54" spans="1:20" x14ac:dyDescent="0.3">
      <c r="A54" t="s">
        <v>419</v>
      </c>
      <c r="B54" t="s">
        <v>430</v>
      </c>
      <c r="C54" t="s">
        <v>429</v>
      </c>
      <c r="D54" s="17" t="s">
        <v>151</v>
      </c>
      <c r="E54" s="17">
        <v>3</v>
      </c>
      <c r="G54" s="55"/>
      <c r="I54" s="54"/>
      <c r="J54" s="54"/>
      <c r="L54" s="17"/>
      <c r="M54" s="17"/>
      <c r="R54" s="17"/>
      <c r="T54" s="17"/>
    </row>
    <row r="55" spans="1:20" x14ac:dyDescent="0.3">
      <c r="A55" t="s">
        <v>420</v>
      </c>
      <c r="B55" t="s">
        <v>432</v>
      </c>
      <c r="C55" t="s">
        <v>431</v>
      </c>
      <c r="D55" s="17" t="s">
        <v>151</v>
      </c>
      <c r="E55" s="17">
        <v>1</v>
      </c>
      <c r="G55" s="55"/>
      <c r="I55" s="54"/>
      <c r="J55" s="54"/>
      <c r="L55" s="17"/>
      <c r="M55" s="17"/>
      <c r="R55" s="17"/>
      <c r="T55" s="17"/>
    </row>
    <row r="56" spans="1:20" x14ac:dyDescent="0.3">
      <c r="A56" t="s">
        <v>420</v>
      </c>
      <c r="B56" t="s">
        <v>432</v>
      </c>
      <c r="C56" t="s">
        <v>431</v>
      </c>
      <c r="D56" s="17" t="s">
        <v>151</v>
      </c>
      <c r="E56" s="17">
        <v>2</v>
      </c>
      <c r="G56" s="55"/>
      <c r="I56" s="54"/>
      <c r="J56" s="54"/>
      <c r="L56" s="17"/>
      <c r="M56" s="17"/>
      <c r="R56" s="17"/>
      <c r="T56" s="17"/>
    </row>
    <row r="57" spans="1:20" x14ac:dyDescent="0.3">
      <c r="A57" t="s">
        <v>420</v>
      </c>
      <c r="B57" t="s">
        <v>432</v>
      </c>
      <c r="C57" t="s">
        <v>431</v>
      </c>
      <c r="D57" s="17" t="s">
        <v>151</v>
      </c>
      <c r="E57" s="17">
        <v>3</v>
      </c>
      <c r="G57" s="55"/>
      <c r="I57" s="54"/>
      <c r="J57" s="54"/>
      <c r="L57" s="17"/>
      <c r="M57" s="17"/>
      <c r="R57" s="17"/>
      <c r="T57" s="17"/>
    </row>
    <row r="58" spans="1:20" x14ac:dyDescent="0.3">
      <c r="A58" t="s">
        <v>421</v>
      </c>
      <c r="B58" t="s">
        <v>432</v>
      </c>
      <c r="C58" t="s">
        <v>433</v>
      </c>
      <c r="D58" s="17" t="s">
        <v>151</v>
      </c>
      <c r="E58" s="17">
        <v>1</v>
      </c>
      <c r="G58" s="55"/>
      <c r="I58" s="54"/>
      <c r="J58" s="54"/>
      <c r="L58" s="17"/>
      <c r="M58" s="17"/>
      <c r="R58" s="17"/>
      <c r="T58" s="17"/>
    </row>
    <row r="59" spans="1:20" x14ac:dyDescent="0.3">
      <c r="A59" t="s">
        <v>421</v>
      </c>
      <c r="B59" t="s">
        <v>432</v>
      </c>
      <c r="C59" t="s">
        <v>433</v>
      </c>
      <c r="D59" s="17" t="s">
        <v>151</v>
      </c>
      <c r="E59" s="17">
        <v>2</v>
      </c>
      <c r="G59" s="55"/>
      <c r="I59" s="54"/>
      <c r="J59" s="54"/>
      <c r="L59" s="17"/>
      <c r="M59" s="17"/>
      <c r="R59" s="17"/>
      <c r="T59" s="17"/>
    </row>
    <row r="60" spans="1:20" x14ac:dyDescent="0.3">
      <c r="A60" t="s">
        <v>421</v>
      </c>
      <c r="B60" t="s">
        <v>432</v>
      </c>
      <c r="C60" t="s">
        <v>433</v>
      </c>
      <c r="D60" s="17" t="s">
        <v>151</v>
      </c>
      <c r="E60" s="17">
        <v>3</v>
      </c>
      <c r="G60" s="55"/>
      <c r="I60" s="54"/>
      <c r="J60" s="54"/>
      <c r="L60" s="17"/>
      <c r="M60" s="17"/>
    </row>
    <row r="61" spans="1:20" x14ac:dyDescent="0.3">
      <c r="D61" s="17"/>
      <c r="E61" s="17"/>
      <c r="G61" s="55"/>
      <c r="I61" s="54"/>
      <c r="J61" s="54"/>
      <c r="L61" s="17"/>
      <c r="M61" s="17"/>
    </row>
    <row r="62" spans="1:20" x14ac:dyDescent="0.3">
      <c r="D62" s="17"/>
      <c r="E62" s="17"/>
      <c r="G62" s="55"/>
      <c r="I62" s="54"/>
      <c r="J62" s="54"/>
      <c r="L62" s="17"/>
      <c r="M62" s="17"/>
    </row>
    <row r="63" spans="1:20" ht="13.5" customHeight="1" x14ac:dyDescent="0.3">
      <c r="D63" s="17"/>
      <c r="E63" s="17"/>
      <c r="G63" s="55"/>
      <c r="I63" s="54"/>
      <c r="J63" s="54"/>
      <c r="L63" s="17"/>
      <c r="M63" s="17"/>
    </row>
    <row r="64" spans="1:20" ht="13.5" customHeight="1" x14ac:dyDescent="0.3">
      <c r="D64" s="17"/>
      <c r="E64" s="17"/>
      <c r="G64" s="55"/>
      <c r="I64" s="54"/>
      <c r="J64" s="54"/>
      <c r="L64" s="17"/>
      <c r="M64" s="17"/>
    </row>
    <row r="65" spans="1:19" ht="13.5" customHeight="1" x14ac:dyDescent="0.3">
      <c r="D65" s="17"/>
      <c r="E65" s="17"/>
      <c r="G65" s="55"/>
      <c r="I65" s="54"/>
      <c r="J65" s="54"/>
      <c r="L65" s="17"/>
      <c r="M65" s="17"/>
    </row>
    <row r="66" spans="1:19" ht="13.5" customHeight="1" x14ac:dyDescent="0.3">
      <c r="D66" s="17"/>
      <c r="E66" s="17"/>
      <c r="G66" s="55"/>
      <c r="I66" s="54"/>
      <c r="J66" s="54"/>
      <c r="L66" s="17"/>
      <c r="M66" s="17"/>
      <c r="S66" s="17"/>
    </row>
    <row r="67" spans="1:19" ht="13.5" customHeight="1" x14ac:dyDescent="0.3">
      <c r="D67" s="17"/>
      <c r="E67" s="17"/>
      <c r="G67" s="55"/>
      <c r="I67" s="54"/>
      <c r="J67" s="54"/>
      <c r="L67" s="17"/>
      <c r="M67" s="17"/>
    </row>
    <row r="68" spans="1:19" ht="13.5" customHeight="1" x14ac:dyDescent="0.3">
      <c r="A68" s="17"/>
      <c r="B68" s="17"/>
      <c r="C68" s="17"/>
      <c r="D68" s="17"/>
      <c r="E68" s="17"/>
      <c r="G68" s="55"/>
      <c r="I68" s="54"/>
      <c r="J68" s="54"/>
      <c r="L68" s="17"/>
      <c r="M68" s="17"/>
    </row>
    <row r="69" spans="1:19" ht="13.5" customHeight="1" x14ac:dyDescent="0.3">
      <c r="A69" s="17"/>
      <c r="B69" s="17"/>
      <c r="C69" s="17"/>
      <c r="D69" s="17"/>
      <c r="E69" s="17"/>
      <c r="G69" s="55"/>
      <c r="I69" s="54"/>
      <c r="J69" s="54"/>
      <c r="L69" s="17"/>
      <c r="M69" s="17"/>
    </row>
    <row r="70" spans="1:19" ht="13.5" customHeight="1" x14ac:dyDescent="0.3">
      <c r="A70" s="17"/>
      <c r="B70" s="17"/>
      <c r="C70" s="17"/>
      <c r="D70" s="17"/>
      <c r="E70" s="17"/>
      <c r="G70" s="55"/>
      <c r="I70" s="54"/>
      <c r="J70" s="54"/>
      <c r="L70" s="17"/>
      <c r="M70" s="17"/>
    </row>
    <row r="71" spans="1:19" ht="13.5" customHeight="1" x14ac:dyDescent="0.3">
      <c r="A71" s="17"/>
      <c r="B71" s="17"/>
      <c r="C71" s="17"/>
      <c r="D71" s="17"/>
      <c r="E71" s="17"/>
      <c r="G71" s="55"/>
      <c r="I71" s="54"/>
      <c r="J71" s="54"/>
      <c r="L71" s="17"/>
      <c r="M71" s="17"/>
    </row>
    <row r="72" spans="1:19" ht="13.5" customHeight="1" x14ac:dyDescent="0.3">
      <c r="A72" s="17"/>
      <c r="B72" s="17"/>
      <c r="C72" s="17"/>
      <c r="D72" s="17"/>
      <c r="E72" s="17"/>
      <c r="G72" s="55"/>
      <c r="I72" s="54"/>
      <c r="J72" s="54"/>
      <c r="L72" s="17"/>
      <c r="M72" s="17"/>
    </row>
    <row r="73" spans="1:19" ht="13.5" customHeight="1" x14ac:dyDescent="0.3">
      <c r="A73" s="17"/>
      <c r="B73" s="17"/>
      <c r="C73" s="17"/>
      <c r="D73" s="17"/>
      <c r="E73" s="17"/>
      <c r="G73" s="55"/>
      <c r="I73" s="54"/>
      <c r="J73" s="54"/>
      <c r="L73" s="17"/>
      <c r="M73" s="17"/>
    </row>
    <row r="74" spans="1:19" ht="13.5" customHeight="1" x14ac:dyDescent="0.3">
      <c r="A74" s="17"/>
      <c r="B74" s="17"/>
      <c r="C74" s="17"/>
      <c r="D74" s="17"/>
      <c r="E74" s="17"/>
      <c r="G74" s="55"/>
      <c r="I74" s="54"/>
      <c r="J74" s="54"/>
      <c r="L74" s="17"/>
      <c r="M74" s="17"/>
    </row>
    <row r="75" spans="1:19" x14ac:dyDescent="0.3">
      <c r="A75" s="17"/>
      <c r="B75" s="17"/>
      <c r="C75" s="17"/>
      <c r="D75" s="17"/>
      <c r="E75" s="17"/>
      <c r="G75" s="55"/>
      <c r="I75" s="54"/>
      <c r="J75" s="54"/>
      <c r="L75" s="17"/>
      <c r="M75" s="17"/>
    </row>
    <row r="76" spans="1:19" x14ac:dyDescent="0.3">
      <c r="A76" s="17"/>
      <c r="B76" s="17"/>
      <c r="C76" s="17"/>
      <c r="D76" s="17"/>
      <c r="E76" s="17"/>
      <c r="G76" s="55"/>
      <c r="I76" s="54"/>
      <c r="J76" s="54"/>
      <c r="L76" s="17"/>
      <c r="M76" s="17"/>
      <c r="S76" s="17"/>
    </row>
    <row r="77" spans="1:19" x14ac:dyDescent="0.3">
      <c r="A77" s="17"/>
      <c r="B77" s="17"/>
      <c r="C77" s="17"/>
      <c r="D77" s="17"/>
      <c r="E77" s="17"/>
      <c r="G77" s="55"/>
      <c r="I77" s="54"/>
      <c r="J77" s="54"/>
      <c r="L77" s="17"/>
      <c r="M77" s="17"/>
    </row>
    <row r="78" spans="1:19" x14ac:dyDescent="0.3">
      <c r="A78" s="17"/>
      <c r="B78" s="17"/>
      <c r="C78" s="17"/>
      <c r="D78" s="17"/>
      <c r="E78" s="17"/>
      <c r="G78" s="55"/>
      <c r="I78" s="54"/>
      <c r="J78" s="54"/>
      <c r="L78" s="17"/>
      <c r="M78" s="17"/>
    </row>
    <row r="79" spans="1:19" x14ac:dyDescent="0.3">
      <c r="A79" s="17"/>
      <c r="B79" s="17"/>
      <c r="C79" s="17"/>
      <c r="D79" s="17"/>
      <c r="E79" s="17"/>
      <c r="G79" s="55"/>
      <c r="I79" s="54"/>
      <c r="J79" s="54"/>
      <c r="L79" s="17"/>
      <c r="M79" s="17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F001-0F01-4FE2-B685-0B8F75035F6E}">
  <dimension ref="A2:C11"/>
  <sheetViews>
    <sheetView tabSelected="1" workbookViewId="0">
      <selection activeCell="L12" sqref="L12"/>
    </sheetView>
  </sheetViews>
  <sheetFormatPr defaultRowHeight="14" x14ac:dyDescent="0.3"/>
  <sheetData>
    <row r="2" spans="1:3" ht="16.5" x14ac:dyDescent="0.3">
      <c r="A2" s="5" t="s">
        <v>1</v>
      </c>
      <c r="B2" s="5" t="s">
        <v>1</v>
      </c>
      <c r="C2" s="2" t="s">
        <v>52</v>
      </c>
    </row>
    <row r="3" spans="1:3" x14ac:dyDescent="0.3">
      <c r="A3" t="s">
        <v>418</v>
      </c>
      <c r="B3" s="7" t="s">
        <v>15</v>
      </c>
      <c r="C3" s="17" t="s">
        <v>442</v>
      </c>
    </row>
    <row r="4" spans="1:3" x14ac:dyDescent="0.3">
      <c r="A4" t="s">
        <v>419</v>
      </c>
      <c r="B4" s="7" t="s">
        <v>15</v>
      </c>
      <c r="C4" s="17" t="s">
        <v>442</v>
      </c>
    </row>
    <row r="5" spans="1:3" x14ac:dyDescent="0.3">
      <c r="A5" t="s">
        <v>420</v>
      </c>
      <c r="B5" s="7" t="s">
        <v>15</v>
      </c>
      <c r="C5" s="17" t="s">
        <v>442</v>
      </c>
    </row>
    <row r="6" spans="1:3" x14ac:dyDescent="0.3">
      <c r="A6" t="s">
        <v>421</v>
      </c>
      <c r="B6" s="7" t="s">
        <v>15</v>
      </c>
      <c r="C6" s="17" t="s">
        <v>442</v>
      </c>
    </row>
    <row r="7" spans="1:3" x14ac:dyDescent="0.3">
      <c r="A7" t="s">
        <v>422</v>
      </c>
      <c r="B7" s="7" t="s">
        <v>15</v>
      </c>
      <c r="C7" s="17" t="s">
        <v>441</v>
      </c>
    </row>
    <row r="8" spans="1:3" x14ac:dyDescent="0.3">
      <c r="A8" t="s">
        <v>423</v>
      </c>
      <c r="B8" s="8" t="s">
        <v>18</v>
      </c>
      <c r="C8" s="17" t="s">
        <v>443</v>
      </c>
    </row>
    <row r="9" spans="1:3" x14ac:dyDescent="0.3">
      <c r="A9" t="s">
        <v>425</v>
      </c>
      <c r="B9" s="8" t="s">
        <v>18</v>
      </c>
      <c r="C9" s="17" t="s">
        <v>444</v>
      </c>
    </row>
    <row r="10" spans="1:3" x14ac:dyDescent="0.3">
      <c r="A10" t="s">
        <v>426</v>
      </c>
      <c r="B10" s="8" t="s">
        <v>18</v>
      </c>
      <c r="C10" s="17" t="s">
        <v>445</v>
      </c>
    </row>
    <row r="11" spans="1:3" x14ac:dyDescent="0.3">
      <c r="A11" t="s">
        <v>424</v>
      </c>
      <c r="B11" s="8" t="s">
        <v>18</v>
      </c>
      <c r="C11" s="17" t="s">
        <v>446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0C75-3BAF-403C-899A-35B6E8F4F56B}">
  <sheetPr codeName="Sheet1"/>
  <dimension ref="A1:W36"/>
  <sheetViews>
    <sheetView workbookViewId="0">
      <selection activeCell="E20" sqref="E20"/>
    </sheetView>
  </sheetViews>
  <sheetFormatPr defaultColWidth="9" defaultRowHeight="14" x14ac:dyDescent="0.3"/>
  <cols>
    <col min="2" max="2" width="12.5" bestFit="1" customWidth="1"/>
    <col min="3" max="3" width="8.6640625" bestFit="1" customWidth="1"/>
    <col min="5" max="5" width="14.33203125" customWidth="1"/>
    <col min="6" max="6" width="50.58203125" bestFit="1" customWidth="1"/>
    <col min="7" max="7" width="22.6640625" bestFit="1" customWidth="1"/>
    <col min="8" max="8" width="8.6640625" bestFit="1" customWidth="1"/>
    <col min="9" max="9" width="11.4140625" bestFit="1" customWidth="1"/>
    <col min="10" max="10" width="8.5" bestFit="1" customWidth="1"/>
    <col min="11" max="11" width="10.6640625" bestFit="1" customWidth="1"/>
    <col min="12" max="12" width="40.9140625" bestFit="1" customWidth="1"/>
    <col min="13" max="13" width="12.5" bestFit="1" customWidth="1"/>
    <col min="14" max="14" width="7.1640625" bestFit="1" customWidth="1"/>
    <col min="15" max="15" width="10.58203125" customWidth="1"/>
    <col min="16" max="16" width="4.83203125" bestFit="1" customWidth="1"/>
    <col min="17" max="17" width="10.58203125" bestFit="1" customWidth="1"/>
    <col min="18" max="18" width="12.33203125" bestFit="1" customWidth="1"/>
    <col min="19" max="19" width="6.83203125" bestFit="1" customWidth="1"/>
    <col min="22" max="22" width="16.25" bestFit="1" customWidth="1"/>
  </cols>
  <sheetData>
    <row r="1" spans="1:23" x14ac:dyDescent="0.3">
      <c r="A1" t="s">
        <v>0</v>
      </c>
      <c r="I1" s="10">
        <v>0.1</v>
      </c>
      <c r="N1">
        <v>0.3</v>
      </c>
    </row>
    <row r="2" spans="1:23" ht="16.5" x14ac:dyDescent="0.3">
      <c r="A2" s="3"/>
      <c r="B2" s="3" t="s">
        <v>0</v>
      </c>
      <c r="D2" s="3" t="s">
        <v>2</v>
      </c>
      <c r="E2" s="3" t="s">
        <v>3</v>
      </c>
      <c r="H2" s="3" t="s">
        <v>4</v>
      </c>
      <c r="I2" s="3" t="s">
        <v>5</v>
      </c>
    </row>
    <row r="3" spans="1:23" x14ac:dyDescent="0.3">
      <c r="A3" s="9" t="s">
        <v>7</v>
      </c>
      <c r="B3" s="9">
        <v>0.6</v>
      </c>
      <c r="D3" s="9" t="s">
        <v>8</v>
      </c>
      <c r="E3" s="9">
        <v>1</v>
      </c>
      <c r="H3" s="9" t="s">
        <v>9</v>
      </c>
      <c r="I3" s="9">
        <v>1.1000000000000001</v>
      </c>
    </row>
    <row r="4" spans="1:23" x14ac:dyDescent="0.3">
      <c r="A4" s="9" t="s">
        <v>10</v>
      </c>
      <c r="B4" s="9">
        <v>0.75</v>
      </c>
      <c r="C4">
        <f>B4/B3</f>
        <v>1.25</v>
      </c>
      <c r="D4" s="9" t="s">
        <v>11</v>
      </c>
      <c r="E4" s="9">
        <v>1.5</v>
      </c>
      <c r="H4" s="9" t="s">
        <v>12</v>
      </c>
      <c r="I4" s="9">
        <v>1.1000000000000001</v>
      </c>
      <c r="O4">
        <v>40</v>
      </c>
    </row>
    <row r="5" spans="1:23" x14ac:dyDescent="0.3">
      <c r="A5" s="9" t="s">
        <v>15</v>
      </c>
      <c r="B5" s="9">
        <v>1.1000000000000001</v>
      </c>
      <c r="C5">
        <f>B5/B4</f>
        <v>1.4666666666666668</v>
      </c>
      <c r="D5" s="9" t="s">
        <v>16</v>
      </c>
      <c r="E5" s="9">
        <v>1</v>
      </c>
      <c r="H5" s="9" t="s">
        <v>17</v>
      </c>
      <c r="I5" s="9">
        <v>1.06</v>
      </c>
      <c r="J5" s="10"/>
      <c r="M5" s="17" t="s">
        <v>182</v>
      </c>
      <c r="N5">
        <v>50</v>
      </c>
      <c r="O5">
        <v>60</v>
      </c>
      <c r="P5">
        <v>10</v>
      </c>
      <c r="Q5">
        <v>500</v>
      </c>
    </row>
    <row r="6" spans="1:23" x14ac:dyDescent="0.3">
      <c r="A6" s="9" t="s">
        <v>18</v>
      </c>
      <c r="B6" s="9">
        <v>1.5</v>
      </c>
      <c r="C6">
        <f>B6/B5</f>
        <v>1.3636363636363635</v>
      </c>
      <c r="D6" s="9" t="s">
        <v>19</v>
      </c>
      <c r="E6" s="9">
        <f>1.5*1.5</f>
        <v>2.25</v>
      </c>
      <c r="H6" s="9" t="s">
        <v>20</v>
      </c>
      <c r="I6" s="9">
        <v>1.1000000000000001</v>
      </c>
      <c r="M6" s="17" t="s">
        <v>108</v>
      </c>
      <c r="N6">
        <v>1.3</v>
      </c>
    </row>
    <row r="7" spans="1:23" x14ac:dyDescent="0.3">
      <c r="A7" s="29" t="s">
        <v>125</v>
      </c>
      <c r="B7" s="29">
        <v>2</v>
      </c>
      <c r="C7">
        <f>B7/B6</f>
        <v>1.3333333333333333</v>
      </c>
      <c r="D7" s="18" t="s">
        <v>62</v>
      </c>
      <c r="E7" s="9">
        <v>2.25</v>
      </c>
      <c r="H7" s="9" t="s">
        <v>23</v>
      </c>
      <c r="I7" s="9">
        <v>1.1000000000000001</v>
      </c>
      <c r="P7">
        <v>10</v>
      </c>
      <c r="Q7">
        <v>50</v>
      </c>
    </row>
    <row r="8" spans="1:23" x14ac:dyDescent="0.3">
      <c r="S8" s="10"/>
    </row>
    <row r="9" spans="1:23" x14ac:dyDescent="0.3">
      <c r="J9" t="s">
        <v>25</v>
      </c>
      <c r="K9" s="23">
        <v>50</v>
      </c>
      <c r="M9" s="23"/>
    </row>
    <row r="10" spans="1:23" ht="16.5" x14ac:dyDescent="0.3">
      <c r="A10" s="3" t="s">
        <v>26</v>
      </c>
      <c r="B10" s="3" t="s">
        <v>27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70</v>
      </c>
      <c r="H10" s="13" t="s">
        <v>9</v>
      </c>
      <c r="I10" s="3" t="s">
        <v>2</v>
      </c>
      <c r="J10" s="3" t="s">
        <v>32</v>
      </c>
      <c r="K10" s="3" t="s">
        <v>128</v>
      </c>
      <c r="L10" s="3" t="s">
        <v>33</v>
      </c>
      <c r="M10" s="3" t="s">
        <v>81</v>
      </c>
      <c r="N10" s="3" t="s">
        <v>34</v>
      </c>
      <c r="O10" s="3" t="s">
        <v>35</v>
      </c>
      <c r="P10" s="13" t="s">
        <v>36</v>
      </c>
      <c r="Q10" s="3" t="s">
        <v>37</v>
      </c>
      <c r="R10" s="3" t="s">
        <v>92</v>
      </c>
      <c r="S10" s="4" t="s">
        <v>53</v>
      </c>
    </row>
    <row r="11" spans="1:23" x14ac:dyDescent="0.3">
      <c r="A11" s="9" t="s">
        <v>24</v>
      </c>
      <c r="B11" s="18" t="s">
        <v>105</v>
      </c>
      <c r="C11" s="20" t="s">
        <v>38</v>
      </c>
      <c r="D11" s="12" t="e">
        <f>_xlfn.IFNA(INDEX(#REF!,MATCH(A11,#REF!,0)),"")</f>
        <v>#REF!</v>
      </c>
      <c r="E11" s="9" t="e">
        <f>_xlfn.IFNA(INDEX(#REF!,MATCH(A11,#REF!,0)),"")</f>
        <v>#REF!</v>
      </c>
      <c r="F11" s="9" t="s">
        <v>39</v>
      </c>
      <c r="G11" s="18" t="s">
        <v>71</v>
      </c>
      <c r="H11" s="9">
        <v>0.8</v>
      </c>
      <c r="I11" s="9" t="s">
        <v>8</v>
      </c>
      <c r="J11" s="9">
        <v>1</v>
      </c>
      <c r="K11" s="9">
        <v>0</v>
      </c>
      <c r="L11" s="9"/>
      <c r="M11" s="9"/>
      <c r="N11" s="9" t="e">
        <f>IF(M11="",O11/H11*J11,O11/H11*J11*M11)</f>
        <v>#REF!</v>
      </c>
      <c r="O11" s="9" t="e">
        <f>$K$9*INDEX($B$3:$B$6,MATCH(D11,$A$3:$A$6,0))*H11/J11*INDEX($E$3:$E$7,MATCH(I11,$D$3:$D$7,0))*0.5</f>
        <v>#REF!</v>
      </c>
      <c r="P11" s="9">
        <v>10</v>
      </c>
      <c r="Q11" s="9">
        <f>P11/5</f>
        <v>2</v>
      </c>
      <c r="R11" s="9">
        <f>P11/H11</f>
        <v>12.5</v>
      </c>
      <c r="S11" s="27">
        <v>1</v>
      </c>
    </row>
    <row r="12" spans="1:23" ht="13.5" customHeight="1" x14ac:dyDescent="0.3">
      <c r="A12" s="9" t="s">
        <v>6</v>
      </c>
      <c r="B12" s="12" t="s">
        <v>40</v>
      </c>
      <c r="C12" s="21" t="s">
        <v>58</v>
      </c>
      <c r="D12" s="6" t="e">
        <f>_xlfn.IFNA(INDEX(#REF!,MATCH(A12,#REF!,0)),"")</f>
        <v>#REF!</v>
      </c>
      <c r="E12" s="9" t="e">
        <f>_xlfn.IFNA(INDEX(#REF!,MATCH(A12,#REF!,0)),"")</f>
        <v>#REF!</v>
      </c>
      <c r="F12" s="9" t="s">
        <v>41</v>
      </c>
      <c r="G12" s="19" t="s">
        <v>72</v>
      </c>
      <c r="H12" s="9">
        <v>3</v>
      </c>
      <c r="I12" s="19" t="s">
        <v>62</v>
      </c>
      <c r="J12" s="9">
        <v>1</v>
      </c>
      <c r="K12" s="9">
        <v>0.2</v>
      </c>
      <c r="L12" s="9"/>
      <c r="M12" s="9"/>
      <c r="N12" s="9" t="e">
        <f>IF(M12="",O12/H12*J12,O12/H12*J12*M12)</f>
        <v>#REF!</v>
      </c>
      <c r="O12" s="9" t="e">
        <f>IF(M12="",$K$9*INDEX($B$3:$B$7,MATCH(D12,$A$3:$A$7,0))*H12/J12*INDEX($E$3:$E$7,MATCH(I12,$D$3:$D$7,0)),$K$9*INDEX($B$3:$B$7,MATCH(D12,$A$3:$A$7,0))*H12/J12*INDEX($E$3:$E$7,MATCH(I12,$D$3:$D$7,0))/M12)</f>
        <v>#REF!</v>
      </c>
      <c r="P12" s="9">
        <v>255</v>
      </c>
      <c r="Q12" s="9">
        <f>P12/5</f>
        <v>51</v>
      </c>
      <c r="R12" s="9">
        <f>P12/H12</f>
        <v>85</v>
      </c>
      <c r="S12" s="27">
        <v>2</v>
      </c>
      <c r="U12" s="17"/>
      <c r="V12" s="17"/>
      <c r="W12" s="17"/>
    </row>
    <row r="13" spans="1:23" x14ac:dyDescent="0.3">
      <c r="A13" s="14" t="s">
        <v>42</v>
      </c>
      <c r="B13" s="16" t="s">
        <v>47</v>
      </c>
      <c r="C13" s="19" t="s">
        <v>57</v>
      </c>
      <c r="D13" s="7" t="e">
        <f>_xlfn.IFNA(INDEX(#REF!,MATCH(A13,#REF!,0)),"")</f>
        <v>#REF!</v>
      </c>
      <c r="E13" s="9" t="e">
        <f>_xlfn.IFNA(INDEX(#REF!,MATCH(A13,#REF!,0)),"")</f>
        <v>#REF!</v>
      </c>
      <c r="F13" s="9" t="s">
        <v>44</v>
      </c>
      <c r="G13" s="9"/>
      <c r="H13" s="9">
        <v>4.8</v>
      </c>
      <c r="I13" s="9" t="s">
        <v>11</v>
      </c>
      <c r="J13" s="9">
        <v>5</v>
      </c>
      <c r="K13" s="9"/>
      <c r="L13" s="9"/>
      <c r="M13" s="9"/>
      <c r="N13" s="9"/>
      <c r="O13" s="9"/>
      <c r="P13" s="9">
        <v>110</v>
      </c>
      <c r="Q13" s="9">
        <f>P13/5</f>
        <v>22</v>
      </c>
      <c r="R13" s="9">
        <f>N13/J13</f>
        <v>0</v>
      </c>
      <c r="S13" s="27">
        <v>3</v>
      </c>
    </row>
    <row r="14" spans="1:23" ht="14.5" customHeight="1" x14ac:dyDescent="0.3">
      <c r="A14" s="9" t="s">
        <v>45</v>
      </c>
      <c r="B14" s="15" t="s">
        <v>43</v>
      </c>
      <c r="C14" s="19" t="s">
        <v>57</v>
      </c>
      <c r="D14" s="6" t="e">
        <f>_xlfn.IFNA(INDEX(#REF!,MATCH(A14,#REF!,0)),"")</f>
        <v>#REF!</v>
      </c>
      <c r="E14" s="9" t="e">
        <f>_xlfn.IFNA(INDEX(#REF!,MATCH(A14,#REF!,0)),"")</f>
        <v>#REF!</v>
      </c>
      <c r="F14" s="18" t="s">
        <v>64</v>
      </c>
      <c r="G14" s="18" t="s">
        <v>74</v>
      </c>
      <c r="H14" s="9">
        <v>4</v>
      </c>
      <c r="I14" s="9" t="s">
        <v>11</v>
      </c>
      <c r="J14" s="9">
        <v>3</v>
      </c>
      <c r="K14" s="9">
        <v>0.05</v>
      </c>
      <c r="L14" s="9"/>
      <c r="M14" s="9">
        <v>1.1000000000000001</v>
      </c>
      <c r="N14" s="9" t="e">
        <f>IF(M14="",O14/H14*J14,O14/H14*J14*M14)</f>
        <v>#REF!</v>
      </c>
      <c r="O14" s="9" t="e">
        <f>IF(M14="",$K$9*INDEX($B$3:$B$7,MATCH(D14,$A$3:$A$7,0))*H14/J14*INDEX($E$3:$E$7,MATCH(I14,$D$3:$D$7,0)),$K$9*INDEX($B$3:$B$7,MATCH(D14,$A$3:$A$7,0))*H14/J14*INDEX($E$3:$E$7,MATCH(I14,$D$3:$D$7,0))/M14)</f>
        <v>#REF!</v>
      </c>
      <c r="P14" s="9">
        <v>70</v>
      </c>
      <c r="Q14" s="9">
        <f>P14/5</f>
        <v>14</v>
      </c>
      <c r="R14" s="9" t="e">
        <f>N14/J14</f>
        <v>#REF!</v>
      </c>
      <c r="S14" s="27">
        <v>4</v>
      </c>
    </row>
    <row r="15" spans="1:23" x14ac:dyDescent="0.3">
      <c r="A15" s="9" t="s">
        <v>22</v>
      </c>
      <c r="B15" s="18" t="s">
        <v>105</v>
      </c>
      <c r="C15" s="9" t="s">
        <v>21</v>
      </c>
      <c r="D15" s="12" t="e">
        <f>_xlfn.IFNA(INDEX(#REF!,MATCH(A15,#REF!,0)),"")</f>
        <v>#REF!</v>
      </c>
      <c r="E15" s="9" t="e">
        <f>_xlfn.IFNA(INDEX(#REF!,MATCH(A15,#REF!,0)),"")</f>
        <v>#REF!</v>
      </c>
      <c r="F15" s="18" t="s">
        <v>63</v>
      </c>
      <c r="G15" s="18"/>
      <c r="H15" s="9">
        <v>8</v>
      </c>
      <c r="I15" s="9" t="s">
        <v>16</v>
      </c>
      <c r="J15" s="9">
        <v>5</v>
      </c>
      <c r="K15" s="9">
        <v>0.1</v>
      </c>
      <c r="L15" s="9">
        <v>1.5</v>
      </c>
      <c r="M15" s="9"/>
      <c r="N15" s="9" t="e">
        <f>IF(M15="",O15/H15*J15,O15/H15*J15*M15)</f>
        <v>#REF!</v>
      </c>
      <c r="O15" s="9" t="e">
        <f>IF(M15="",$K$9*INDEX($B$3:$B$7,MATCH(D15,$A$3:$A$7,0))*H15/J15*INDEX($E$3:$E$7,MATCH(I15,$D$3:$D$7,0)),$K$9*INDEX($B$3:$B$7,MATCH(D15,$A$3:$A$7,0))*H15/J15*INDEX($E$3:$E$7,MATCH(I15,$D$3:$D$7,0))/M15)</f>
        <v>#REF!</v>
      </c>
      <c r="P15" s="9">
        <v>5</v>
      </c>
      <c r="Q15" s="9">
        <v>1</v>
      </c>
      <c r="R15" s="9"/>
      <c r="S15" s="27">
        <v>5</v>
      </c>
      <c r="V15" s="17"/>
    </row>
    <row r="16" spans="1:23" x14ac:dyDescent="0.3">
      <c r="A16" s="9" t="s">
        <v>13</v>
      </c>
      <c r="B16" s="18" t="s">
        <v>106</v>
      </c>
      <c r="C16" s="21" t="s">
        <v>58</v>
      </c>
      <c r="D16" s="6" t="e">
        <f>_xlfn.IFNA(INDEX(#REF!,MATCH(A16,#REF!,0)),"")</f>
        <v>#REF!</v>
      </c>
      <c r="E16" s="9" t="e">
        <f>_xlfn.IFNA(INDEX(#REF!,MATCH(A16,#REF!,0)),"")</f>
        <v>#REF!</v>
      </c>
      <c r="F16" s="9" t="s">
        <v>41</v>
      </c>
      <c r="G16" s="19" t="s">
        <v>73</v>
      </c>
      <c r="H16" s="9">
        <v>3.5</v>
      </c>
      <c r="I16" s="9" t="s">
        <v>62</v>
      </c>
      <c r="J16" s="9">
        <v>6</v>
      </c>
      <c r="K16" s="9">
        <v>0.05</v>
      </c>
      <c r="L16" s="9"/>
      <c r="M16" s="9"/>
      <c r="N16" s="9" t="e">
        <f t="shared" ref="N16:N26" si="0">IF(M16="",O16/H16*J16,O16/H16*J16*M16)</f>
        <v>#REF!</v>
      </c>
      <c r="O16" s="9" t="e">
        <f>IF(M16="",$K$9*INDEX($B$3:$B$7,MATCH(D16,$A$3:$A$7,0))*H16/J16*INDEX($E$3:$E$7,MATCH(I16,$D$3:$D$7,0)),$K$9*INDEX($B$3:$B$7,MATCH(D16,$A$3:$A$7,0))*H16/J16*INDEX($E$3:$E$7,MATCH(I16,$D$3:$D$7,0))/M16)</f>
        <v>#REF!</v>
      </c>
      <c r="P16" s="9">
        <v>50</v>
      </c>
      <c r="Q16" s="9">
        <f>P16/5</f>
        <v>10</v>
      </c>
      <c r="R16" s="9" t="e">
        <f>N16/J16</f>
        <v>#REF!</v>
      </c>
      <c r="S16" s="27">
        <v>6</v>
      </c>
      <c r="V16" s="17"/>
    </row>
    <row r="17" spans="1:22" x14ac:dyDescent="0.3">
      <c r="A17" s="9" t="s">
        <v>46</v>
      </c>
      <c r="B17" s="16" t="s">
        <v>47</v>
      </c>
      <c r="C17" s="26" t="s">
        <v>19</v>
      </c>
      <c r="D17" s="7" t="e">
        <f>_xlfn.IFNA(INDEX(#REF!,MATCH(A17,#REF!,0)),"")</f>
        <v>#REF!</v>
      </c>
      <c r="E17" s="9" t="e">
        <f>_xlfn.IFNA(INDEX(#REF!,MATCH(A17,#REF!,0)),"")</f>
        <v>#REF!</v>
      </c>
      <c r="F17" s="18" t="s">
        <v>65</v>
      </c>
      <c r="G17" s="9" t="s">
        <v>75</v>
      </c>
      <c r="H17" s="9">
        <v>10</v>
      </c>
      <c r="I17" s="9" t="s">
        <v>19</v>
      </c>
      <c r="J17" s="9">
        <v>1</v>
      </c>
      <c r="K17" s="9">
        <v>0.1</v>
      </c>
      <c r="L17" s="18" t="s">
        <v>113</v>
      </c>
      <c r="M17" s="9">
        <f>1/0.2*0.5*5*1.5</f>
        <v>18.75</v>
      </c>
      <c r="N17" s="9" t="e">
        <f>IF(M17="",O17/H17*J17,O17/H17*J17*M17)</f>
        <v>#REF!</v>
      </c>
      <c r="O17" s="9" t="e">
        <f t="shared" ref="O17:O36" si="1">IF(M17="",$K$9*INDEX($B$3:$B$7,MATCH(D17,$A$3:$A$7,0))*H17/J17*INDEX($E$3:$E$7,MATCH(I17,$D$3:$D$7,0)),$K$9*INDEX($B$3:$B$7,MATCH(D17,$A$3:$A$7,0))*H17/J17*INDEX($E$3:$E$7,MATCH(I17,$D$3:$D$7,0))/M17)</f>
        <v>#REF!</v>
      </c>
      <c r="P17" s="9">
        <v>65</v>
      </c>
      <c r="Q17" s="9">
        <f t="shared" ref="Q17:Q26" si="2">P17/5</f>
        <v>13</v>
      </c>
      <c r="R17" s="9">
        <f>P17*M17/H17</f>
        <v>121.875</v>
      </c>
      <c r="S17" s="27">
        <v>7</v>
      </c>
      <c r="V17" s="17"/>
    </row>
    <row r="18" spans="1:22" x14ac:dyDescent="0.3">
      <c r="A18" s="9" t="s">
        <v>48</v>
      </c>
      <c r="B18" s="15" t="s">
        <v>43</v>
      </c>
      <c r="C18" s="26" t="s">
        <v>19</v>
      </c>
      <c r="D18" s="7" t="e">
        <f>_xlfn.IFNA(INDEX(#REF!,MATCH(A18,#REF!,0)),"")</f>
        <v>#REF!</v>
      </c>
      <c r="E18" s="9" t="e">
        <f>_xlfn.IFNA(INDEX(#REF!,MATCH(A18,#REF!,0)),"")</f>
        <v>#REF!</v>
      </c>
      <c r="F18" s="18" t="s">
        <v>85</v>
      </c>
      <c r="G18" s="9" t="s">
        <v>77</v>
      </c>
      <c r="H18" s="9">
        <v>15</v>
      </c>
      <c r="I18" s="9" t="s">
        <v>19</v>
      </c>
      <c r="J18" s="9">
        <v>1</v>
      </c>
      <c r="K18" s="9">
        <v>0.1</v>
      </c>
      <c r="L18" s="18" t="s">
        <v>102</v>
      </c>
      <c r="M18" s="9">
        <f>1/0.15*10</f>
        <v>66.666666666666671</v>
      </c>
      <c r="N18" s="9" t="e">
        <f>IF(M18="",O18/H18*J18,O18/H18*J18*M18)</f>
        <v>#REF!</v>
      </c>
      <c r="O18" s="9" t="e">
        <f t="shared" si="1"/>
        <v>#REF!</v>
      </c>
      <c r="P18" s="9">
        <v>35</v>
      </c>
      <c r="Q18" s="9">
        <f t="shared" si="2"/>
        <v>7</v>
      </c>
      <c r="R18" s="9">
        <f>P18/H18*M18</f>
        <v>155.55555555555557</v>
      </c>
      <c r="S18" s="27">
        <v>8</v>
      </c>
      <c r="T18" s="17"/>
    </row>
    <row r="19" spans="1:22" x14ac:dyDescent="0.3">
      <c r="A19" s="17" t="s">
        <v>111</v>
      </c>
      <c r="B19" s="12" t="s">
        <v>40</v>
      </c>
      <c r="C19" s="19" t="s">
        <v>57</v>
      </c>
      <c r="D19" s="6" t="e">
        <f>_xlfn.IFNA(INDEX(#REF!,MATCH(A19,#REF!,0)),"")</f>
        <v>#REF!</v>
      </c>
      <c r="E19" s="9" t="e">
        <f>_xlfn.IFNA(INDEX(#REF!,MATCH(A19,#REF!,0)),"")</f>
        <v>#REF!</v>
      </c>
      <c r="F19" s="18" t="s">
        <v>66</v>
      </c>
      <c r="G19" s="9" t="s">
        <v>76</v>
      </c>
      <c r="H19" s="9">
        <v>9.5</v>
      </c>
      <c r="I19" s="9" t="s">
        <v>11</v>
      </c>
      <c r="J19" s="9">
        <v>2</v>
      </c>
      <c r="K19" s="9">
        <v>0.1</v>
      </c>
      <c r="L19" s="18" t="s">
        <v>154</v>
      </c>
      <c r="M19" s="9">
        <f>1/0.25*0.5*6*0.6</f>
        <v>7.1999999999999993</v>
      </c>
      <c r="N19" s="9" t="e">
        <f>IF(M19="",O19/H19*J19,O19/H19*J19*M19)</f>
        <v>#REF!</v>
      </c>
      <c r="O19" s="9" t="e">
        <f t="shared" si="1"/>
        <v>#REF!</v>
      </c>
      <c r="P19" s="9">
        <v>35</v>
      </c>
      <c r="Q19" s="9">
        <f t="shared" si="2"/>
        <v>7</v>
      </c>
      <c r="R19" s="9" t="e">
        <f t="shared" ref="R19:R24" si="3">N19/J19</f>
        <v>#REF!</v>
      </c>
      <c r="S19" s="27">
        <v>9</v>
      </c>
    </row>
    <row r="20" spans="1:22" x14ac:dyDescent="0.3">
      <c r="A20" s="9" t="s">
        <v>49</v>
      </c>
      <c r="B20" s="18" t="s">
        <v>106</v>
      </c>
      <c r="C20" s="19" t="s">
        <v>57</v>
      </c>
      <c r="D20" s="7" t="e">
        <f>_xlfn.IFNA(INDEX(#REF!,MATCH(A20,#REF!,0)),"")</f>
        <v>#REF!</v>
      </c>
      <c r="E20" s="9" t="e">
        <f>_xlfn.IFNA(INDEX(#REF!,MATCH(A20,#REF!,0)),"")</f>
        <v>#REF!</v>
      </c>
      <c r="F20" s="18" t="s">
        <v>67</v>
      </c>
      <c r="G20" s="9" t="s">
        <v>78</v>
      </c>
      <c r="H20" s="9">
        <v>6.5</v>
      </c>
      <c r="I20" s="9" t="s">
        <v>11</v>
      </c>
      <c r="J20" s="9">
        <v>3</v>
      </c>
      <c r="K20" s="9">
        <v>0.1</v>
      </c>
      <c r="L20" s="18" t="s">
        <v>114</v>
      </c>
      <c r="M20" s="9">
        <f>1/0.5*0.5*5*0.35</f>
        <v>1.75</v>
      </c>
      <c r="N20" s="9" t="e">
        <f>IF(M20="",O20/H20*J20,O20/H20*J20*M20)</f>
        <v>#REF!</v>
      </c>
      <c r="O20" s="9" t="e">
        <f t="shared" si="1"/>
        <v>#REF!</v>
      </c>
      <c r="P20" s="11">
        <v>100</v>
      </c>
      <c r="Q20" s="9">
        <f t="shared" si="2"/>
        <v>20</v>
      </c>
      <c r="R20" s="9" t="e">
        <f t="shared" si="3"/>
        <v>#REF!</v>
      </c>
      <c r="S20" s="27">
        <v>10</v>
      </c>
    </row>
    <row r="21" spans="1:22" ht="13.5" customHeight="1" x14ac:dyDescent="0.3">
      <c r="A21" s="9" t="s">
        <v>50</v>
      </c>
      <c r="B21" s="15" t="s">
        <v>43</v>
      </c>
      <c r="C21" s="21" t="s">
        <v>55</v>
      </c>
      <c r="D21" s="6" t="e">
        <f>_xlfn.IFNA(INDEX(#REF!,MATCH(A21,#REF!,0)),"")</f>
        <v>#REF!</v>
      </c>
      <c r="E21" s="9" t="e">
        <f>_xlfn.IFNA(INDEX(#REF!,MATCH(A21,#REF!,0)),"")</f>
        <v>#REF!</v>
      </c>
      <c r="F21" s="9" t="s">
        <v>51</v>
      </c>
      <c r="G21" s="9" t="s">
        <v>73</v>
      </c>
      <c r="H21" s="9">
        <v>2.5</v>
      </c>
      <c r="I21" s="9" t="s">
        <v>62</v>
      </c>
      <c r="J21" s="9">
        <v>4</v>
      </c>
      <c r="K21" s="9">
        <v>0.01</v>
      </c>
      <c r="L21" s="9"/>
      <c r="M21" s="9"/>
      <c r="N21" s="9" t="e">
        <f>IF(M21="",O21/H21*J21,O21/H21*J21*M21)</f>
        <v>#REF!</v>
      </c>
      <c r="O21" s="9" t="e">
        <f t="shared" si="1"/>
        <v>#REF!</v>
      </c>
      <c r="P21" s="9">
        <v>55</v>
      </c>
      <c r="Q21" s="9">
        <f t="shared" si="2"/>
        <v>11</v>
      </c>
      <c r="R21" s="9" t="e">
        <f t="shared" si="3"/>
        <v>#REF!</v>
      </c>
      <c r="S21" s="27">
        <v>11</v>
      </c>
    </row>
    <row r="22" spans="1:22" ht="13.5" customHeight="1" x14ac:dyDescent="0.3">
      <c r="A22" s="22" t="s">
        <v>14</v>
      </c>
      <c r="B22" s="24" t="s">
        <v>40</v>
      </c>
      <c r="C22" s="25" t="s">
        <v>56</v>
      </c>
      <c r="D22" s="7" t="e">
        <f>_xlfn.IFNA(INDEX(#REF!,MATCH(A22,#REF!,0)),"")</f>
        <v>#REF!</v>
      </c>
      <c r="E22" s="22" t="e">
        <f>_xlfn.IFNA(INDEX(#REF!,MATCH(A22,#REF!,0)),"")</f>
        <v>#REF!</v>
      </c>
      <c r="F22" s="25" t="s">
        <v>68</v>
      </c>
      <c r="G22" s="25"/>
      <c r="H22" s="9">
        <v>6</v>
      </c>
      <c r="I22" s="9" t="s">
        <v>62</v>
      </c>
      <c r="J22" s="9">
        <v>12</v>
      </c>
      <c r="K22" s="9">
        <v>0.01</v>
      </c>
      <c r="L22" s="9"/>
      <c r="M22" s="9"/>
      <c r="N22" s="9" t="e">
        <f t="shared" si="0"/>
        <v>#REF!</v>
      </c>
      <c r="O22" s="9" t="e">
        <f t="shared" si="1"/>
        <v>#REF!</v>
      </c>
      <c r="P22" s="9">
        <v>60</v>
      </c>
      <c r="Q22" s="9">
        <f t="shared" si="2"/>
        <v>12</v>
      </c>
      <c r="R22" s="9" t="e">
        <f t="shared" si="3"/>
        <v>#REF!</v>
      </c>
      <c r="S22" s="27">
        <v>12</v>
      </c>
    </row>
    <row r="23" spans="1:22" x14ac:dyDescent="0.3">
      <c r="A23" s="9" t="s">
        <v>54</v>
      </c>
      <c r="B23" s="16" t="s">
        <v>47</v>
      </c>
      <c r="C23" s="19" t="s">
        <v>57</v>
      </c>
      <c r="D23" s="12" t="e">
        <f>_xlfn.IFNA(INDEX(#REF!,MATCH(A23,#REF!,0)),"")</f>
        <v>#REF!</v>
      </c>
      <c r="E23" s="9" t="e">
        <f>_xlfn.IFNA(INDEX(#REF!,MATCH(A23,#REF!,0)),"")</f>
        <v>#REF!</v>
      </c>
      <c r="F23" s="18" t="s">
        <v>67</v>
      </c>
      <c r="G23" s="18" t="s">
        <v>79</v>
      </c>
      <c r="H23" s="9">
        <v>5.5</v>
      </c>
      <c r="I23" s="9" t="s">
        <v>11</v>
      </c>
      <c r="J23" s="9">
        <v>3</v>
      </c>
      <c r="K23" s="9">
        <v>0.1</v>
      </c>
      <c r="L23" s="9"/>
      <c r="M23" s="9">
        <v>0.7</v>
      </c>
      <c r="N23" s="9" t="e">
        <f t="shared" si="0"/>
        <v>#REF!</v>
      </c>
      <c r="O23" s="9" t="e">
        <f t="shared" si="1"/>
        <v>#REF!</v>
      </c>
      <c r="P23" s="9">
        <v>120</v>
      </c>
      <c r="Q23" s="9">
        <f t="shared" si="2"/>
        <v>24</v>
      </c>
      <c r="R23" s="9" t="e">
        <f t="shared" si="3"/>
        <v>#REF!</v>
      </c>
      <c r="S23" s="27">
        <v>13</v>
      </c>
    </row>
    <row r="24" spans="1:22" x14ac:dyDescent="0.3">
      <c r="A24" s="19" t="s">
        <v>59</v>
      </c>
      <c r="B24" s="18" t="s">
        <v>106</v>
      </c>
      <c r="C24" s="21" t="s">
        <v>58</v>
      </c>
      <c r="D24" s="7" t="e">
        <f>_xlfn.IFNA(INDEX(#REF!,MATCH(A24,#REF!,0)),"")</f>
        <v>#REF!</v>
      </c>
      <c r="E24" s="9" t="e">
        <f>_xlfn.IFNA(INDEX(#REF!,MATCH(A24,#REF!,0)),"")</f>
        <v>#REF!</v>
      </c>
      <c r="F24" s="18" t="s">
        <v>69</v>
      </c>
      <c r="G24" s="18" t="s">
        <v>83</v>
      </c>
      <c r="H24" s="9">
        <v>3.3</v>
      </c>
      <c r="I24" s="11" t="s">
        <v>62</v>
      </c>
      <c r="J24" s="9">
        <v>5</v>
      </c>
      <c r="K24" s="9">
        <v>0.01</v>
      </c>
      <c r="L24" s="9"/>
      <c r="M24" s="9">
        <v>0.9</v>
      </c>
      <c r="N24" s="9" t="e">
        <f t="shared" si="0"/>
        <v>#REF!</v>
      </c>
      <c r="O24" s="9" t="e">
        <f t="shared" si="1"/>
        <v>#REF!</v>
      </c>
      <c r="P24" s="11">
        <v>90</v>
      </c>
      <c r="Q24" s="9">
        <f t="shared" si="2"/>
        <v>18</v>
      </c>
      <c r="R24" s="9" t="e">
        <f t="shared" si="3"/>
        <v>#REF!</v>
      </c>
      <c r="S24" s="27">
        <v>14</v>
      </c>
    </row>
    <row r="25" spans="1:22" x14ac:dyDescent="0.3">
      <c r="A25" s="19" t="s">
        <v>61</v>
      </c>
      <c r="B25" s="12" t="s">
        <v>40</v>
      </c>
      <c r="C25" s="26" t="s">
        <v>19</v>
      </c>
      <c r="D25" s="7" t="e">
        <f>_xlfn.IFNA(INDEX(#REF!,MATCH(A25,#REF!,0)),"")</f>
        <v>#REF!</v>
      </c>
      <c r="E25" s="9" t="e">
        <f>_xlfn.IFNA(INDEX(#REF!,MATCH(A25,#REF!,0)),"")</f>
        <v>#REF!</v>
      </c>
      <c r="F25" s="19" t="s">
        <v>94</v>
      </c>
      <c r="G25" s="18" t="s">
        <v>80</v>
      </c>
      <c r="H25" s="9">
        <v>2</v>
      </c>
      <c r="I25" s="9" t="s">
        <v>19</v>
      </c>
      <c r="J25" s="9">
        <v>1</v>
      </c>
      <c r="K25" s="9">
        <v>0.1</v>
      </c>
      <c r="L25" s="9"/>
      <c r="M25" s="9">
        <v>4</v>
      </c>
      <c r="N25" s="9" t="e">
        <f t="shared" si="0"/>
        <v>#REF!</v>
      </c>
      <c r="O25" s="9" t="e">
        <f t="shared" si="1"/>
        <v>#REF!</v>
      </c>
      <c r="P25" s="9">
        <v>60</v>
      </c>
      <c r="Q25" s="9">
        <f t="shared" si="2"/>
        <v>12</v>
      </c>
      <c r="R25" s="9" t="e">
        <f>N25</f>
        <v>#REF!</v>
      </c>
      <c r="S25" s="27">
        <v>15</v>
      </c>
    </row>
    <row r="26" spans="1:22" x14ac:dyDescent="0.3">
      <c r="A26" s="19" t="s">
        <v>60</v>
      </c>
      <c r="B26" s="15" t="s">
        <v>43</v>
      </c>
      <c r="C26" s="19" t="s">
        <v>57</v>
      </c>
      <c r="D26" s="7" t="e">
        <f>_xlfn.IFNA(INDEX(#REF!,MATCH(A26,#REF!,0)),"")</f>
        <v>#REF!</v>
      </c>
      <c r="E26" s="9" t="e">
        <f>_xlfn.IFNA(INDEX(#REF!,MATCH(A26,#REF!,0)),"")</f>
        <v>#REF!</v>
      </c>
      <c r="F26" s="19" t="s">
        <v>93</v>
      </c>
      <c r="G26" s="18"/>
      <c r="H26" s="9">
        <v>10.5</v>
      </c>
      <c r="I26" s="9" t="s">
        <v>11</v>
      </c>
      <c r="J26" s="9">
        <v>8</v>
      </c>
      <c r="K26" s="9">
        <v>0.01</v>
      </c>
      <c r="L26" s="9"/>
      <c r="M26" s="9">
        <v>2</v>
      </c>
      <c r="N26" s="9" t="e">
        <f t="shared" si="0"/>
        <v>#REF!</v>
      </c>
      <c r="O26" s="9" t="e">
        <f>IF(M26="",$K$9*INDEX($B$3:$B$7,MATCH(D26,$A$3:$A$7,0))*H26/J26*INDEX($E$3:$E$7,MATCH(I26,$D$3:$D$7,0)),$K$9*INDEX($B$3:$B$7,MATCH(D26,$A$3:$A$7,0))*H26/J26*INDEX($E$3:$E$7,MATCH(I26,$D$3:$D$7,0))/M26)</f>
        <v>#REF!</v>
      </c>
      <c r="P26" s="9">
        <v>55</v>
      </c>
      <c r="Q26" s="9">
        <f t="shared" si="2"/>
        <v>11</v>
      </c>
      <c r="R26" s="9" t="e">
        <f>N26/J26</f>
        <v>#REF!</v>
      </c>
      <c r="S26" s="27">
        <v>16</v>
      </c>
    </row>
    <row r="27" spans="1:22" x14ac:dyDescent="0.3">
      <c r="A27" s="18" t="s">
        <v>84</v>
      </c>
      <c r="B27" s="16" t="s">
        <v>47</v>
      </c>
      <c r="C27" s="19" t="s">
        <v>57</v>
      </c>
      <c r="D27" s="7" t="e">
        <f>_xlfn.IFNA(INDEX(#REF!,MATCH(A27,#REF!,0)),"")</f>
        <v>#REF!</v>
      </c>
      <c r="E27" s="9" t="e">
        <f>_xlfn.IFNA(INDEX(#REF!,MATCH(A27,#REF!,0)),"")</f>
        <v>#REF!</v>
      </c>
      <c r="F27" s="19" t="s">
        <v>95</v>
      </c>
      <c r="G27" s="18"/>
      <c r="H27" s="9">
        <v>3.8</v>
      </c>
      <c r="I27" s="11" t="s">
        <v>62</v>
      </c>
      <c r="J27" s="9">
        <v>3</v>
      </c>
      <c r="K27" s="9">
        <v>0.01</v>
      </c>
      <c r="L27" s="9"/>
      <c r="M27" s="11">
        <v>1</v>
      </c>
      <c r="N27" s="9" t="e">
        <f t="shared" ref="N27" si="4">IF(M27="",O27/H27*J27,O27/H27*J27*M27)</f>
        <v>#REF!</v>
      </c>
      <c r="O27" s="9" t="e">
        <f t="shared" si="1"/>
        <v>#REF!</v>
      </c>
      <c r="P27" s="11">
        <v>155</v>
      </c>
      <c r="Q27" s="9">
        <f t="shared" ref="Q27" si="5">P27/5</f>
        <v>31</v>
      </c>
      <c r="R27" s="9" t="e">
        <f>N27/J27</f>
        <v>#REF!</v>
      </c>
      <c r="S27" s="27">
        <v>17</v>
      </c>
    </row>
    <row r="28" spans="1:22" x14ac:dyDescent="0.3">
      <c r="A28" s="18" t="s">
        <v>87</v>
      </c>
      <c r="B28" s="17" t="s">
        <v>106</v>
      </c>
      <c r="C28" s="19" t="s">
        <v>57</v>
      </c>
      <c r="D28" s="7" t="e">
        <f>_xlfn.IFNA(INDEX(#REF!,MATCH(A28,#REF!,0)),"")</f>
        <v>#REF!</v>
      </c>
      <c r="E28" s="9" t="e">
        <f>_xlfn.IFNA(INDEX(#REF!,MATCH(A28,#REF!,0)),"")</f>
        <v>#REF!</v>
      </c>
      <c r="F28" s="18" t="s">
        <v>88</v>
      </c>
      <c r="G28" s="18"/>
      <c r="H28" s="9">
        <v>2</v>
      </c>
      <c r="I28" s="11" t="s">
        <v>62</v>
      </c>
      <c r="J28" s="9">
        <v>3</v>
      </c>
      <c r="K28" s="9">
        <v>0.01</v>
      </c>
      <c r="L28" s="18" t="s">
        <v>91</v>
      </c>
      <c r="M28" s="9"/>
      <c r="N28" s="9" t="e">
        <f t="shared" ref="N28" si="6">IF(M28="",O28/H28*J28,O28/H28*J28*M28)</f>
        <v>#REF!</v>
      </c>
      <c r="O28" s="9" t="e">
        <f t="shared" si="1"/>
        <v>#REF!</v>
      </c>
      <c r="P28" s="11">
        <v>85</v>
      </c>
      <c r="Q28" s="9">
        <f t="shared" ref="Q28:Q29" si="7">P28/5</f>
        <v>17</v>
      </c>
      <c r="R28" s="9" t="e">
        <f>N28/J28</f>
        <v>#REF!</v>
      </c>
      <c r="S28" s="27">
        <v>18</v>
      </c>
    </row>
    <row r="29" spans="1:22" x14ac:dyDescent="0.3">
      <c r="A29" s="18" t="s">
        <v>86</v>
      </c>
      <c r="B29" s="16" t="s">
        <v>47</v>
      </c>
      <c r="C29" s="21" t="s">
        <v>58</v>
      </c>
      <c r="D29" s="26" t="e">
        <f>_xlfn.IFNA(INDEX(#REF!,MATCH(A29,#REF!,0)),"")</f>
        <v>#REF!</v>
      </c>
      <c r="E29" s="9" t="e">
        <f>_xlfn.IFNA(INDEX(#REF!,MATCH(A29,#REF!,0)),"")</f>
        <v>#REF!</v>
      </c>
      <c r="F29" s="18" t="s">
        <v>89</v>
      </c>
      <c r="G29" s="18"/>
      <c r="H29" s="9">
        <v>9</v>
      </c>
      <c r="I29" s="9" t="s">
        <v>62</v>
      </c>
      <c r="J29" s="9">
        <v>4</v>
      </c>
      <c r="K29" s="9">
        <v>0.01</v>
      </c>
      <c r="L29" s="18" t="s">
        <v>90</v>
      </c>
      <c r="M29" s="9">
        <f>5*0.5*4</f>
        <v>10</v>
      </c>
      <c r="N29" s="9" t="e">
        <f>IF(M29="",O29/H29*J29,O29/H29*J29*M29)</f>
        <v>#REF!</v>
      </c>
      <c r="O29" s="9" t="e">
        <f t="shared" si="1"/>
        <v>#REF!</v>
      </c>
      <c r="P29" s="9">
        <v>40</v>
      </c>
      <c r="Q29" s="9">
        <f t="shared" si="7"/>
        <v>8</v>
      </c>
      <c r="R29" s="9" t="e">
        <f>N29/J29</f>
        <v>#REF!</v>
      </c>
      <c r="S29" s="27">
        <v>19</v>
      </c>
    </row>
    <row r="30" spans="1:22" x14ac:dyDescent="0.3">
      <c r="A30" s="18" t="s">
        <v>99</v>
      </c>
      <c r="B30" s="18" t="s">
        <v>106</v>
      </c>
      <c r="C30" s="21" t="s">
        <v>58</v>
      </c>
      <c r="D30" s="26" t="e">
        <f>_xlfn.IFNA(INDEX(#REF!,MATCH(A30,#REF!,0)),"")</f>
        <v>#REF!</v>
      </c>
      <c r="E30" s="9" t="e">
        <f>_xlfn.IFNA(INDEX(#REF!,MATCH(A30,#REF!,0)),"")</f>
        <v>#REF!</v>
      </c>
      <c r="F30" s="18" t="s">
        <v>97</v>
      </c>
      <c r="G30" s="18"/>
      <c r="H30" s="9">
        <v>3.2</v>
      </c>
      <c r="I30" s="9" t="s">
        <v>62</v>
      </c>
      <c r="J30" s="9">
        <v>5</v>
      </c>
      <c r="K30" s="9">
        <v>0.01</v>
      </c>
      <c r="L30" s="18" t="s">
        <v>100</v>
      </c>
      <c r="M30" s="9"/>
      <c r="N30" s="9" t="e">
        <f t="shared" ref="N30:N31" si="8">IF(M30="",O30/H30*J30,O30/H30*J30*M30)</f>
        <v>#REF!</v>
      </c>
      <c r="O30" s="9" t="e">
        <f t="shared" si="1"/>
        <v>#REF!</v>
      </c>
      <c r="P30" s="9">
        <v>110</v>
      </c>
      <c r="Q30" s="9">
        <f t="shared" ref="Q30:Q31" si="9">P30/5</f>
        <v>22</v>
      </c>
      <c r="R30" s="9" t="e">
        <f t="shared" ref="R30:R31" si="10">N30/J30</f>
        <v>#REF!</v>
      </c>
      <c r="S30" s="27">
        <v>20</v>
      </c>
    </row>
    <row r="31" spans="1:22" x14ac:dyDescent="0.3">
      <c r="A31" s="18" t="s">
        <v>96</v>
      </c>
      <c r="B31" s="18" t="s">
        <v>107</v>
      </c>
      <c r="C31" s="19" t="s">
        <v>57</v>
      </c>
      <c r="D31" s="26" t="e">
        <f>_xlfn.IFNA(INDEX(#REF!,MATCH(A31,#REF!,0)),"")</f>
        <v>#REF!</v>
      </c>
      <c r="E31" s="9" t="e">
        <f>_xlfn.IFNA(INDEX(#REF!,MATCH(A31,#REF!,0)),"")</f>
        <v>#REF!</v>
      </c>
      <c r="F31" s="18" t="s">
        <v>98</v>
      </c>
      <c r="G31" s="18"/>
      <c r="H31" s="9">
        <v>4.5</v>
      </c>
      <c r="I31" s="9" t="s">
        <v>62</v>
      </c>
      <c r="J31" s="9">
        <v>8</v>
      </c>
      <c r="K31" s="9">
        <v>0.01</v>
      </c>
      <c r="L31" s="18" t="s">
        <v>101</v>
      </c>
      <c r="M31" s="9"/>
      <c r="N31" s="9" t="e">
        <f t="shared" si="8"/>
        <v>#REF!</v>
      </c>
      <c r="O31" s="9" t="e">
        <f t="shared" si="1"/>
        <v>#REF!</v>
      </c>
      <c r="P31" s="9">
        <v>95</v>
      </c>
      <c r="Q31" s="9">
        <f t="shared" si="9"/>
        <v>19</v>
      </c>
      <c r="R31" s="9" t="e">
        <f t="shared" si="10"/>
        <v>#REF!</v>
      </c>
      <c r="S31" s="27">
        <v>21</v>
      </c>
    </row>
    <row r="32" spans="1:22" x14ac:dyDescent="0.3">
      <c r="A32" s="18" t="s">
        <v>103</v>
      </c>
      <c r="B32" s="15" t="s">
        <v>43</v>
      </c>
      <c r="C32" s="19" t="s">
        <v>57</v>
      </c>
      <c r="D32" s="26" t="e">
        <f>_xlfn.IFNA(INDEX(#REF!,MATCH(A32,#REF!,0)),"")</f>
        <v>#REF!</v>
      </c>
      <c r="E32" s="9" t="e">
        <f>_xlfn.IFNA(INDEX(#REF!,MATCH(A32,#REF!,0)),"")</f>
        <v>#REF!</v>
      </c>
      <c r="F32" s="18" t="s">
        <v>104</v>
      </c>
      <c r="G32" s="18"/>
      <c r="H32" s="9">
        <v>11</v>
      </c>
      <c r="I32" s="9" t="s">
        <v>62</v>
      </c>
      <c r="J32" s="9">
        <v>4</v>
      </c>
      <c r="K32" s="9">
        <v>0.01</v>
      </c>
      <c r="L32" s="18" t="s">
        <v>122</v>
      </c>
      <c r="M32" s="9">
        <f>7*3</f>
        <v>21</v>
      </c>
      <c r="N32" s="9" t="e">
        <f t="shared" ref="N32:N36" si="11">IF(M32="",O32/H32*J32,O32/H32*J32*M32)</f>
        <v>#REF!</v>
      </c>
      <c r="O32" s="9" t="e">
        <f t="shared" si="1"/>
        <v>#REF!</v>
      </c>
      <c r="P32" s="9">
        <v>25</v>
      </c>
      <c r="Q32" s="9">
        <f t="shared" ref="Q32:Q36" si="12">P32/5</f>
        <v>5</v>
      </c>
      <c r="R32" s="9" t="e">
        <f t="shared" ref="R32:R34" si="13">N32/J32</f>
        <v>#REF!</v>
      </c>
      <c r="S32" s="27">
        <v>22</v>
      </c>
    </row>
    <row r="33" spans="1:19" x14ac:dyDescent="0.3">
      <c r="A33" s="18" t="s">
        <v>116</v>
      </c>
      <c r="B33" s="16" t="s">
        <v>47</v>
      </c>
      <c r="C33" s="19" t="s">
        <v>57</v>
      </c>
      <c r="D33" s="7" t="e">
        <f>_xlfn.IFNA(INDEX(#REF!,MATCH(A33,#REF!,0)),"")</f>
        <v>#REF!</v>
      </c>
      <c r="E33" s="9" t="e">
        <f>_xlfn.IFNA(INDEX(#REF!,MATCH(A33,#REF!,0)),"")</f>
        <v>#REF!</v>
      </c>
      <c r="F33" s="19" t="s">
        <v>119</v>
      </c>
      <c r="G33" s="18"/>
      <c r="H33" s="9">
        <v>8</v>
      </c>
      <c r="I33" s="11" t="s">
        <v>62</v>
      </c>
      <c r="J33" s="9">
        <v>4</v>
      </c>
      <c r="K33" s="9">
        <v>0.01</v>
      </c>
      <c r="L33" s="18" t="s">
        <v>129</v>
      </c>
      <c r="M33" s="11">
        <v>4</v>
      </c>
      <c r="N33" s="9" t="e">
        <f t="shared" si="11"/>
        <v>#REF!</v>
      </c>
      <c r="O33" s="9" t="e">
        <f t="shared" si="1"/>
        <v>#REF!</v>
      </c>
      <c r="P33" s="11">
        <v>60</v>
      </c>
      <c r="Q33" s="9">
        <f t="shared" si="12"/>
        <v>12</v>
      </c>
      <c r="R33" s="9" t="e">
        <f t="shared" si="13"/>
        <v>#REF!</v>
      </c>
      <c r="S33" s="27">
        <v>23</v>
      </c>
    </row>
    <row r="34" spans="1:19" x14ac:dyDescent="0.3">
      <c r="A34" s="18" t="s">
        <v>115</v>
      </c>
      <c r="B34" s="16" t="s">
        <v>47</v>
      </c>
      <c r="C34" s="19" t="s">
        <v>57</v>
      </c>
      <c r="D34" s="30" t="e">
        <f>_xlfn.IFNA(INDEX(#REF!,MATCH(A34,#REF!,0)),"")</f>
        <v>#REF!</v>
      </c>
      <c r="E34" s="9" t="e">
        <f>_xlfn.IFNA(INDEX(#REF!,MATCH(A34,#REF!,0)),"")</f>
        <v>#REF!</v>
      </c>
      <c r="F34" s="19" t="s">
        <v>126</v>
      </c>
      <c r="G34" s="18"/>
      <c r="H34" s="9">
        <v>6.2</v>
      </c>
      <c r="I34" s="11" t="s">
        <v>62</v>
      </c>
      <c r="J34" s="9">
        <v>5</v>
      </c>
      <c r="K34" s="9">
        <v>0.01</v>
      </c>
      <c r="L34" s="18" t="s">
        <v>130</v>
      </c>
      <c r="M34" s="11">
        <v>1.3</v>
      </c>
      <c r="N34" s="9" t="e">
        <f>IF(M34="",O34/H34*J34,O34/H34*J34*M34)</f>
        <v>#REF!</v>
      </c>
      <c r="O34" s="9" t="e">
        <f t="shared" si="1"/>
        <v>#REF!</v>
      </c>
      <c r="P34" s="11">
        <v>220</v>
      </c>
      <c r="Q34" s="9">
        <f t="shared" si="12"/>
        <v>44</v>
      </c>
      <c r="R34" s="9" t="e">
        <f t="shared" si="13"/>
        <v>#REF!</v>
      </c>
      <c r="S34" s="27">
        <v>24</v>
      </c>
    </row>
    <row r="35" spans="1:19" x14ac:dyDescent="0.3">
      <c r="A35" s="19" t="s">
        <v>117</v>
      </c>
      <c r="B35" s="12" t="s">
        <v>40</v>
      </c>
      <c r="C35" s="26" t="s">
        <v>19</v>
      </c>
      <c r="D35" s="26" t="e">
        <f>_xlfn.IFNA(INDEX(#REF!,MATCH(A35,#REF!,0)),"")</f>
        <v>#REF!</v>
      </c>
      <c r="E35" s="9" t="e">
        <f>_xlfn.IFNA(INDEX(#REF!,MATCH(A35,#REF!,0)),"")</f>
        <v>#REF!</v>
      </c>
      <c r="F35" s="19" t="s">
        <v>120</v>
      </c>
      <c r="G35" s="18"/>
      <c r="H35" s="9">
        <v>5</v>
      </c>
      <c r="I35" s="9" t="s">
        <v>19</v>
      </c>
      <c r="J35" s="9">
        <v>5</v>
      </c>
      <c r="K35" s="9">
        <v>0.01</v>
      </c>
      <c r="L35" s="18" t="s">
        <v>123</v>
      </c>
      <c r="M35" s="9"/>
      <c r="N35" s="9" t="e">
        <f t="shared" si="11"/>
        <v>#REF!</v>
      </c>
      <c r="O35" s="9" t="e">
        <f t="shared" si="1"/>
        <v>#REF!</v>
      </c>
      <c r="P35" s="9">
        <v>170</v>
      </c>
      <c r="Q35" s="9">
        <f t="shared" si="12"/>
        <v>34</v>
      </c>
      <c r="R35" s="9" t="e">
        <f>N35</f>
        <v>#REF!</v>
      </c>
      <c r="S35" s="27">
        <v>25</v>
      </c>
    </row>
    <row r="36" spans="1:19" x14ac:dyDescent="0.3">
      <c r="A36" s="19" t="s">
        <v>118</v>
      </c>
      <c r="B36" s="18" t="s">
        <v>106</v>
      </c>
      <c r="C36" s="19" t="s">
        <v>57</v>
      </c>
      <c r="D36" s="31" t="e">
        <f>_xlfn.IFNA(INDEX(#REF!,MATCH(A36,#REF!,0)),"")</f>
        <v>#REF!</v>
      </c>
      <c r="E36" s="9" t="e">
        <f>_xlfn.IFNA(INDEX(#REF!,MATCH(A36,#REF!,0)),"")</f>
        <v>#REF!</v>
      </c>
      <c r="F36" s="18" t="s">
        <v>121</v>
      </c>
      <c r="G36" s="18"/>
      <c r="H36" s="9">
        <v>15</v>
      </c>
      <c r="I36" s="11" t="s">
        <v>62</v>
      </c>
      <c r="J36" s="9">
        <v>5</v>
      </c>
      <c r="K36" s="9">
        <v>0.01</v>
      </c>
      <c r="L36" s="18" t="s">
        <v>124</v>
      </c>
      <c r="M36" s="9">
        <v>8</v>
      </c>
      <c r="N36" s="9" t="e">
        <f t="shared" si="11"/>
        <v>#REF!</v>
      </c>
      <c r="O36" s="9" t="e">
        <f t="shared" si="1"/>
        <v>#REF!</v>
      </c>
      <c r="P36" s="11">
        <v>85</v>
      </c>
      <c r="Q36" s="9">
        <f t="shared" si="12"/>
        <v>17</v>
      </c>
      <c r="R36" s="9" t="e">
        <f t="shared" ref="R36" si="14">N36/J36</f>
        <v>#REF!</v>
      </c>
      <c r="S36" s="27">
        <v>26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6681-5990-48FC-8A95-4355DE95316E}">
  <dimension ref="A1:K21"/>
  <sheetViews>
    <sheetView workbookViewId="0">
      <selection activeCell="A16" sqref="A16"/>
    </sheetView>
  </sheetViews>
  <sheetFormatPr defaultRowHeight="14" x14ac:dyDescent="0.3"/>
  <cols>
    <col min="1" max="1" width="89.75" customWidth="1"/>
    <col min="2" max="2" width="10.4140625" customWidth="1"/>
    <col min="3" max="3" width="10" bestFit="1" customWidth="1"/>
    <col min="4" max="4" width="29.1640625" customWidth="1"/>
    <col min="8" max="8" width="17.25" bestFit="1" customWidth="1"/>
    <col min="9" max="9" width="20.25" bestFit="1" customWidth="1"/>
    <col min="10" max="10" width="76" bestFit="1" customWidth="1"/>
    <col min="11" max="11" width="37.5" bestFit="1" customWidth="1"/>
  </cols>
  <sheetData>
    <row r="1" spans="1:11" ht="25" x14ac:dyDescent="0.5">
      <c r="A1" s="28" t="s">
        <v>131</v>
      </c>
      <c r="H1" s="17" t="s">
        <v>155</v>
      </c>
    </row>
    <row r="2" spans="1:11" ht="16.5" x14ac:dyDescent="0.3">
      <c r="A2" s="5" t="s">
        <v>134</v>
      </c>
      <c r="B2" s="5" t="s">
        <v>110</v>
      </c>
      <c r="D2" s="5" t="s">
        <v>142</v>
      </c>
      <c r="H2" s="5" t="s">
        <v>169</v>
      </c>
      <c r="I2" s="5" t="s">
        <v>110</v>
      </c>
      <c r="J2" s="5" t="s">
        <v>153</v>
      </c>
    </row>
    <row r="3" spans="1:11" x14ac:dyDescent="0.3">
      <c r="A3" s="17" t="s">
        <v>132</v>
      </c>
      <c r="B3" s="17" t="s">
        <v>135</v>
      </c>
      <c r="D3" s="17" t="s">
        <v>136</v>
      </c>
      <c r="H3" s="17" t="s">
        <v>170</v>
      </c>
      <c r="I3" s="17" t="s">
        <v>156</v>
      </c>
      <c r="J3" s="17" t="s">
        <v>157</v>
      </c>
      <c r="K3" s="17" t="s">
        <v>168</v>
      </c>
    </row>
    <row r="4" spans="1:11" x14ac:dyDescent="0.3">
      <c r="A4" s="17" t="s">
        <v>132</v>
      </c>
      <c r="B4" s="17" t="s">
        <v>82</v>
      </c>
      <c r="D4" s="17" t="s">
        <v>137</v>
      </c>
      <c r="H4" s="17" t="s">
        <v>171</v>
      </c>
      <c r="I4" s="17" t="s">
        <v>158</v>
      </c>
      <c r="J4" s="17" t="s">
        <v>159</v>
      </c>
    </row>
    <row r="5" spans="1:11" x14ac:dyDescent="0.3">
      <c r="A5" s="17" t="s">
        <v>132</v>
      </c>
      <c r="B5" s="17" t="s">
        <v>133</v>
      </c>
      <c r="D5" s="17" t="s">
        <v>139</v>
      </c>
      <c r="H5" s="17" t="s">
        <v>172</v>
      </c>
      <c r="I5" s="17" t="s">
        <v>164</v>
      </c>
      <c r="J5" s="17" t="s">
        <v>160</v>
      </c>
    </row>
    <row r="6" spans="1:11" x14ac:dyDescent="0.3">
      <c r="D6" s="17" t="s">
        <v>140</v>
      </c>
      <c r="H6" s="17" t="s">
        <v>173</v>
      </c>
      <c r="I6" s="17" t="s">
        <v>162</v>
      </c>
      <c r="J6" s="17" t="s">
        <v>161</v>
      </c>
    </row>
    <row r="7" spans="1:11" x14ac:dyDescent="0.3">
      <c r="A7" s="17" t="s">
        <v>138</v>
      </c>
      <c r="D7" s="17" t="s">
        <v>143</v>
      </c>
      <c r="H7" s="17" t="s">
        <v>165</v>
      </c>
      <c r="I7" s="17" t="s">
        <v>167</v>
      </c>
      <c r="J7" s="17" t="s">
        <v>166</v>
      </c>
    </row>
    <row r="8" spans="1:11" x14ac:dyDescent="0.3">
      <c r="A8" s="17" t="s">
        <v>141</v>
      </c>
      <c r="D8" s="17" t="s">
        <v>147</v>
      </c>
      <c r="H8" s="17" t="s">
        <v>176</v>
      </c>
      <c r="I8" s="17" t="s">
        <v>177</v>
      </c>
      <c r="J8" s="17" t="s">
        <v>181</v>
      </c>
    </row>
    <row r="9" spans="1:11" x14ac:dyDescent="0.3">
      <c r="A9" s="17" t="s">
        <v>144</v>
      </c>
      <c r="D9" s="17" t="s">
        <v>148</v>
      </c>
    </row>
    <row r="10" spans="1:11" x14ac:dyDescent="0.3">
      <c r="D10" s="17" t="s">
        <v>145</v>
      </c>
    </row>
    <row r="11" spans="1:11" x14ac:dyDescent="0.3">
      <c r="D11" s="17" t="s">
        <v>146</v>
      </c>
    </row>
    <row r="14" spans="1:11" x14ac:dyDescent="0.3">
      <c r="A14" s="17"/>
      <c r="I14" s="17" t="s">
        <v>163</v>
      </c>
      <c r="J14" s="17" t="s">
        <v>178</v>
      </c>
      <c r="K14" s="17"/>
    </row>
    <row r="15" spans="1:11" x14ac:dyDescent="0.3">
      <c r="I15" s="17" t="s">
        <v>174</v>
      </c>
      <c r="J15" s="17" t="s">
        <v>179</v>
      </c>
    </row>
    <row r="16" spans="1:11" ht="42" x14ac:dyDescent="0.3">
      <c r="I16" s="17" t="s">
        <v>175</v>
      </c>
      <c r="J16" s="17" t="s">
        <v>179</v>
      </c>
      <c r="K16" s="33" t="s">
        <v>180</v>
      </c>
    </row>
    <row r="21" spans="1:1" x14ac:dyDescent="0.3">
      <c r="A21" s="17"/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BD21-89AF-4E41-AED8-44ABAD7A3343}">
  <dimension ref="A2:F158"/>
  <sheetViews>
    <sheetView topLeftCell="A127" workbookViewId="0">
      <selection activeCell="B153" sqref="B153"/>
    </sheetView>
  </sheetViews>
  <sheetFormatPr defaultRowHeight="14" x14ac:dyDescent="0.3"/>
  <cols>
    <col min="1" max="1" width="10.58203125" customWidth="1"/>
    <col min="2" max="12" width="35.83203125" customWidth="1"/>
  </cols>
  <sheetData>
    <row r="2" spans="1:6" x14ac:dyDescent="0.3">
      <c r="A2" t="s">
        <v>447</v>
      </c>
    </row>
    <row r="3" spans="1:6" x14ac:dyDescent="0.3">
      <c r="A3" t="s">
        <v>448</v>
      </c>
    </row>
    <row r="5" spans="1:6" x14ac:dyDescent="0.3">
      <c r="A5" t="s">
        <v>449</v>
      </c>
      <c r="B5" t="s">
        <v>450</v>
      </c>
      <c r="C5" t="s">
        <v>451</v>
      </c>
      <c r="D5" t="s">
        <v>452</v>
      </c>
      <c r="E5" t="s">
        <v>453</v>
      </c>
      <c r="F5" t="s">
        <v>454</v>
      </c>
    </row>
    <row r="6" spans="1:6" x14ac:dyDescent="0.3">
      <c r="A6">
        <v>1</v>
      </c>
      <c r="B6" t="s">
        <v>455</v>
      </c>
      <c r="C6" t="s">
        <v>456</v>
      </c>
      <c r="D6" t="s">
        <v>457</v>
      </c>
      <c r="E6" t="s">
        <v>458</v>
      </c>
      <c r="F6" t="s">
        <v>459</v>
      </c>
    </row>
    <row r="7" spans="1:6" x14ac:dyDescent="0.3">
      <c r="A7">
        <v>2</v>
      </c>
      <c r="B7" t="s">
        <v>460</v>
      </c>
      <c r="C7" t="s">
        <v>461</v>
      </c>
      <c r="D7" t="s">
        <v>462</v>
      </c>
      <c r="E7" t="s">
        <v>463</v>
      </c>
      <c r="F7" t="s">
        <v>464</v>
      </c>
    </row>
    <row r="8" spans="1:6" x14ac:dyDescent="0.3">
      <c r="A8">
        <v>3</v>
      </c>
      <c r="B8" t="s">
        <v>465</v>
      </c>
      <c r="C8" t="s">
        <v>466</v>
      </c>
      <c r="D8" t="s">
        <v>467</v>
      </c>
      <c r="E8" t="s">
        <v>468</v>
      </c>
      <c r="F8" t="s">
        <v>469</v>
      </c>
    </row>
    <row r="9" spans="1:6" x14ac:dyDescent="0.3">
      <c r="A9">
        <v>4</v>
      </c>
      <c r="B9" t="s">
        <v>470</v>
      </c>
      <c r="C9" t="s">
        <v>471</v>
      </c>
      <c r="D9" t="s">
        <v>472</v>
      </c>
      <c r="E9" t="s">
        <v>473</v>
      </c>
      <c r="F9" t="s">
        <v>474</v>
      </c>
    </row>
    <row r="10" spans="1:6" x14ac:dyDescent="0.3">
      <c r="A10">
        <v>5</v>
      </c>
      <c r="B10" t="s">
        <v>475</v>
      </c>
      <c r="C10" t="s">
        <v>476</v>
      </c>
      <c r="D10" t="s">
        <v>477</v>
      </c>
      <c r="E10" t="s">
        <v>478</v>
      </c>
      <c r="F10" t="s">
        <v>479</v>
      </c>
    </row>
    <row r="11" spans="1:6" x14ac:dyDescent="0.3">
      <c r="A11">
        <v>6</v>
      </c>
      <c r="B11" t="s">
        <v>480</v>
      </c>
      <c r="C11" t="s">
        <v>481</v>
      </c>
      <c r="D11" t="s">
        <v>482</v>
      </c>
      <c r="E11" t="s">
        <v>483</v>
      </c>
      <c r="F11" t="s">
        <v>484</v>
      </c>
    </row>
    <row r="12" spans="1:6" x14ac:dyDescent="0.3">
      <c r="A12">
        <v>7</v>
      </c>
      <c r="B12" t="s">
        <v>485</v>
      </c>
      <c r="C12" t="s">
        <v>486</v>
      </c>
      <c r="D12" t="s">
        <v>487</v>
      </c>
      <c r="E12" t="s">
        <v>488</v>
      </c>
      <c r="F12" t="s">
        <v>489</v>
      </c>
    </row>
    <row r="13" spans="1:6" x14ac:dyDescent="0.3">
      <c r="A13">
        <v>8</v>
      </c>
      <c r="B13" t="s">
        <v>490</v>
      </c>
      <c r="C13" t="s">
        <v>491</v>
      </c>
      <c r="D13" t="s">
        <v>492</v>
      </c>
      <c r="E13" t="s">
        <v>493</v>
      </c>
      <c r="F13" t="s">
        <v>494</v>
      </c>
    </row>
    <row r="14" spans="1:6" x14ac:dyDescent="0.3">
      <c r="A14" t="s">
        <v>495</v>
      </c>
    </row>
    <row r="15" spans="1:6" x14ac:dyDescent="0.3">
      <c r="A15" t="s">
        <v>496</v>
      </c>
    </row>
    <row r="17" spans="1:6" x14ac:dyDescent="0.3">
      <c r="A17" t="s">
        <v>449</v>
      </c>
      <c r="B17" t="s">
        <v>450</v>
      </c>
      <c r="C17" t="s">
        <v>451</v>
      </c>
      <c r="D17" t="s">
        <v>452</v>
      </c>
      <c r="E17" t="s">
        <v>453</v>
      </c>
      <c r="F17" t="s">
        <v>454</v>
      </c>
    </row>
    <row r="18" spans="1:6" x14ac:dyDescent="0.3">
      <c r="A18">
        <v>9</v>
      </c>
      <c r="B18" t="s">
        <v>497</v>
      </c>
      <c r="C18" t="s">
        <v>498</v>
      </c>
      <c r="D18" t="s">
        <v>499</v>
      </c>
      <c r="E18" t="s">
        <v>500</v>
      </c>
      <c r="F18" t="s">
        <v>501</v>
      </c>
    </row>
    <row r="19" spans="1:6" x14ac:dyDescent="0.3">
      <c r="A19">
        <v>10</v>
      </c>
      <c r="B19" t="s">
        <v>502</v>
      </c>
      <c r="C19" t="s">
        <v>503</v>
      </c>
      <c r="D19" t="s">
        <v>504</v>
      </c>
      <c r="E19" t="s">
        <v>505</v>
      </c>
      <c r="F19" t="s">
        <v>506</v>
      </c>
    </row>
    <row r="20" spans="1:6" x14ac:dyDescent="0.3">
      <c r="A20">
        <v>11</v>
      </c>
      <c r="B20" t="s">
        <v>507</v>
      </c>
      <c r="C20" t="s">
        <v>508</v>
      </c>
      <c r="D20" t="s">
        <v>509</v>
      </c>
      <c r="E20" t="s">
        <v>510</v>
      </c>
      <c r="F20" t="s">
        <v>511</v>
      </c>
    </row>
    <row r="21" spans="1:6" x14ac:dyDescent="0.3">
      <c r="A21">
        <v>12</v>
      </c>
      <c r="B21" t="s">
        <v>512</v>
      </c>
      <c r="C21" t="s">
        <v>513</v>
      </c>
      <c r="D21" t="s">
        <v>514</v>
      </c>
      <c r="E21" t="s">
        <v>515</v>
      </c>
      <c r="F21" t="s">
        <v>516</v>
      </c>
    </row>
    <row r="22" spans="1:6" x14ac:dyDescent="0.3">
      <c r="A22">
        <v>13</v>
      </c>
      <c r="B22" t="s">
        <v>517</v>
      </c>
      <c r="C22" t="s">
        <v>518</v>
      </c>
      <c r="D22" t="s">
        <v>519</v>
      </c>
      <c r="E22" t="s">
        <v>520</v>
      </c>
      <c r="F22" t="s">
        <v>521</v>
      </c>
    </row>
    <row r="23" spans="1:6" x14ac:dyDescent="0.3">
      <c r="A23">
        <v>14</v>
      </c>
      <c r="B23" t="s">
        <v>522</v>
      </c>
      <c r="C23" t="s">
        <v>523</v>
      </c>
      <c r="D23" t="s">
        <v>524</v>
      </c>
      <c r="E23" t="s">
        <v>525</v>
      </c>
      <c r="F23" t="s">
        <v>526</v>
      </c>
    </row>
    <row r="24" spans="1:6" x14ac:dyDescent="0.3">
      <c r="A24">
        <v>15</v>
      </c>
      <c r="B24" t="s">
        <v>527</v>
      </c>
      <c r="C24" t="s">
        <v>528</v>
      </c>
      <c r="D24" t="s">
        <v>529</v>
      </c>
      <c r="E24" t="s">
        <v>530</v>
      </c>
      <c r="F24" t="s">
        <v>531</v>
      </c>
    </row>
    <row r="25" spans="1:6" x14ac:dyDescent="0.3">
      <c r="A25">
        <v>16</v>
      </c>
      <c r="B25" t="s">
        <v>532</v>
      </c>
      <c r="C25" t="s">
        <v>533</v>
      </c>
      <c r="D25" t="s">
        <v>529</v>
      </c>
      <c r="E25" t="s">
        <v>534</v>
      </c>
      <c r="F25" t="s">
        <v>535</v>
      </c>
    </row>
    <row r="26" spans="1:6" x14ac:dyDescent="0.3">
      <c r="A26">
        <v>17</v>
      </c>
      <c r="B26" t="s">
        <v>536</v>
      </c>
      <c r="C26" t="s">
        <v>537</v>
      </c>
      <c r="D26" t="s">
        <v>538</v>
      </c>
      <c r="E26" t="s">
        <v>539</v>
      </c>
      <c r="F26" t="s">
        <v>540</v>
      </c>
    </row>
    <row r="27" spans="1:6" x14ac:dyDescent="0.3">
      <c r="A27" t="s">
        <v>541</v>
      </c>
    </row>
    <row r="28" spans="1:6" x14ac:dyDescent="0.3">
      <c r="A28" t="s">
        <v>542</v>
      </c>
    </row>
    <row r="30" spans="1:6" x14ac:dyDescent="0.3">
      <c r="A30" t="s">
        <v>449</v>
      </c>
      <c r="B30" t="s">
        <v>450</v>
      </c>
      <c r="C30" t="s">
        <v>451</v>
      </c>
      <c r="D30" t="s">
        <v>452</v>
      </c>
      <c r="E30" t="s">
        <v>453</v>
      </c>
      <c r="F30" t="s">
        <v>454</v>
      </c>
    </row>
    <row r="31" spans="1:6" x14ac:dyDescent="0.3">
      <c r="A31">
        <v>18</v>
      </c>
      <c r="B31" t="s">
        <v>543</v>
      </c>
      <c r="C31" t="s">
        <v>544</v>
      </c>
      <c r="D31" t="s">
        <v>545</v>
      </c>
      <c r="E31" t="s">
        <v>546</v>
      </c>
      <c r="F31" t="s">
        <v>547</v>
      </c>
    </row>
    <row r="32" spans="1:6" x14ac:dyDescent="0.3">
      <c r="A32">
        <v>19</v>
      </c>
      <c r="B32" t="s">
        <v>548</v>
      </c>
      <c r="C32" t="s">
        <v>549</v>
      </c>
      <c r="D32" t="s">
        <v>550</v>
      </c>
      <c r="E32" t="s">
        <v>551</v>
      </c>
      <c r="F32" t="s">
        <v>552</v>
      </c>
    </row>
    <row r="33" spans="1:6" x14ac:dyDescent="0.3">
      <c r="A33">
        <v>20</v>
      </c>
      <c r="B33" t="s">
        <v>553</v>
      </c>
      <c r="C33" t="s">
        <v>554</v>
      </c>
      <c r="D33" t="s">
        <v>555</v>
      </c>
      <c r="E33" t="s">
        <v>556</v>
      </c>
      <c r="F33" t="s">
        <v>557</v>
      </c>
    </row>
    <row r="34" spans="1:6" x14ac:dyDescent="0.3">
      <c r="A34">
        <v>21</v>
      </c>
      <c r="B34" t="s">
        <v>558</v>
      </c>
      <c r="C34" t="s">
        <v>559</v>
      </c>
      <c r="D34" t="s">
        <v>560</v>
      </c>
      <c r="E34" t="s">
        <v>561</v>
      </c>
      <c r="F34" t="s">
        <v>562</v>
      </c>
    </row>
    <row r="35" spans="1:6" x14ac:dyDescent="0.3">
      <c r="A35">
        <v>22</v>
      </c>
      <c r="B35" t="s">
        <v>563</v>
      </c>
      <c r="C35" t="s">
        <v>564</v>
      </c>
      <c r="D35" t="s">
        <v>565</v>
      </c>
      <c r="E35" t="s">
        <v>566</v>
      </c>
      <c r="F35" t="s">
        <v>567</v>
      </c>
    </row>
    <row r="36" spans="1:6" x14ac:dyDescent="0.3">
      <c r="A36">
        <v>23</v>
      </c>
      <c r="B36" t="s">
        <v>568</v>
      </c>
      <c r="C36" t="s">
        <v>569</v>
      </c>
      <c r="D36" t="s">
        <v>570</v>
      </c>
      <c r="E36" t="s">
        <v>571</v>
      </c>
      <c r="F36" t="s">
        <v>572</v>
      </c>
    </row>
    <row r="37" spans="1:6" x14ac:dyDescent="0.3">
      <c r="A37" t="s">
        <v>573</v>
      </c>
    </row>
    <row r="38" spans="1:6" x14ac:dyDescent="0.3">
      <c r="A38" t="s">
        <v>574</v>
      </c>
    </row>
    <row r="40" spans="1:6" x14ac:dyDescent="0.3">
      <c r="A40" t="s">
        <v>449</v>
      </c>
      <c r="B40" t="s">
        <v>450</v>
      </c>
      <c r="C40" t="s">
        <v>451</v>
      </c>
      <c r="D40" t="s">
        <v>452</v>
      </c>
      <c r="E40" t="s">
        <v>453</v>
      </c>
      <c r="F40" t="s">
        <v>454</v>
      </c>
    </row>
    <row r="41" spans="1:6" x14ac:dyDescent="0.3">
      <c r="A41">
        <v>24</v>
      </c>
      <c r="B41" t="s">
        <v>575</v>
      </c>
      <c r="C41" t="s">
        <v>576</v>
      </c>
      <c r="D41" t="s">
        <v>577</v>
      </c>
      <c r="E41" t="s">
        <v>578</v>
      </c>
      <c r="F41" t="s">
        <v>579</v>
      </c>
    </row>
    <row r="42" spans="1:6" x14ac:dyDescent="0.3">
      <c r="A42">
        <v>25</v>
      </c>
      <c r="B42" t="s">
        <v>580</v>
      </c>
      <c r="C42" t="s">
        <v>581</v>
      </c>
      <c r="D42" t="s">
        <v>582</v>
      </c>
      <c r="E42" t="s">
        <v>583</v>
      </c>
      <c r="F42" t="s">
        <v>584</v>
      </c>
    </row>
    <row r="43" spans="1:6" x14ac:dyDescent="0.3">
      <c r="A43">
        <v>26</v>
      </c>
      <c r="B43" t="s">
        <v>585</v>
      </c>
      <c r="C43" t="s">
        <v>586</v>
      </c>
      <c r="D43" t="s">
        <v>587</v>
      </c>
      <c r="E43" t="s">
        <v>588</v>
      </c>
      <c r="F43" t="s">
        <v>589</v>
      </c>
    </row>
    <row r="44" spans="1:6" x14ac:dyDescent="0.3">
      <c r="A44">
        <v>27</v>
      </c>
      <c r="B44" t="s">
        <v>590</v>
      </c>
      <c r="C44" t="s">
        <v>591</v>
      </c>
      <c r="D44" t="s">
        <v>592</v>
      </c>
      <c r="E44" t="s">
        <v>593</v>
      </c>
      <c r="F44" t="s">
        <v>594</v>
      </c>
    </row>
    <row r="45" spans="1:6" x14ac:dyDescent="0.3">
      <c r="A45" t="s">
        <v>595</v>
      </c>
    </row>
    <row r="46" spans="1:6" x14ac:dyDescent="0.3">
      <c r="A46" t="s">
        <v>596</v>
      </c>
    </row>
    <row r="48" spans="1:6" x14ac:dyDescent="0.3">
      <c r="A48" t="s">
        <v>449</v>
      </c>
      <c r="B48" t="s">
        <v>450</v>
      </c>
      <c r="C48" t="s">
        <v>451</v>
      </c>
      <c r="D48" t="s">
        <v>452</v>
      </c>
      <c r="E48" t="s">
        <v>453</v>
      </c>
      <c r="F48" t="s">
        <v>454</v>
      </c>
    </row>
    <row r="49" spans="1:6" x14ac:dyDescent="0.3">
      <c r="A49">
        <v>28</v>
      </c>
      <c r="B49" t="s">
        <v>597</v>
      </c>
      <c r="C49" t="s">
        <v>598</v>
      </c>
      <c r="D49" t="s">
        <v>599</v>
      </c>
      <c r="E49" t="s">
        <v>600</v>
      </c>
      <c r="F49" t="s">
        <v>601</v>
      </c>
    </row>
    <row r="50" spans="1:6" x14ac:dyDescent="0.3">
      <c r="A50">
        <v>29</v>
      </c>
      <c r="B50" t="s">
        <v>602</v>
      </c>
      <c r="C50" t="s">
        <v>603</v>
      </c>
      <c r="D50" t="s">
        <v>604</v>
      </c>
      <c r="E50" t="s">
        <v>605</v>
      </c>
      <c r="F50" t="s">
        <v>606</v>
      </c>
    </row>
    <row r="51" spans="1:6" x14ac:dyDescent="0.3">
      <c r="A51">
        <v>30</v>
      </c>
      <c r="B51" t="s">
        <v>607</v>
      </c>
      <c r="C51" t="s">
        <v>608</v>
      </c>
      <c r="D51" t="s">
        <v>609</v>
      </c>
      <c r="E51" t="s">
        <v>610</v>
      </c>
      <c r="F51" t="s">
        <v>611</v>
      </c>
    </row>
    <row r="52" spans="1:6" x14ac:dyDescent="0.3">
      <c r="A52">
        <v>31</v>
      </c>
      <c r="B52" t="s">
        <v>612</v>
      </c>
      <c r="C52" t="s">
        <v>613</v>
      </c>
      <c r="D52" t="s">
        <v>614</v>
      </c>
      <c r="E52" t="s">
        <v>615</v>
      </c>
      <c r="F52" t="s">
        <v>616</v>
      </c>
    </row>
    <row r="53" spans="1:6" x14ac:dyDescent="0.3">
      <c r="A53">
        <v>32</v>
      </c>
      <c r="B53" t="s">
        <v>617</v>
      </c>
      <c r="C53" t="s">
        <v>618</v>
      </c>
      <c r="D53" t="s">
        <v>619</v>
      </c>
      <c r="E53" t="s">
        <v>620</v>
      </c>
      <c r="F53" t="s">
        <v>621</v>
      </c>
    </row>
    <row r="54" spans="1:6" x14ac:dyDescent="0.3">
      <c r="A54">
        <v>33</v>
      </c>
      <c r="B54" t="s">
        <v>622</v>
      </c>
      <c r="C54" t="s">
        <v>623</v>
      </c>
      <c r="D54" t="s">
        <v>624</v>
      </c>
      <c r="E54" t="s">
        <v>625</v>
      </c>
      <c r="F54" t="s">
        <v>626</v>
      </c>
    </row>
    <row r="55" spans="1:6" x14ac:dyDescent="0.3">
      <c r="A55">
        <v>34</v>
      </c>
      <c r="B55" t="s">
        <v>627</v>
      </c>
      <c r="C55" t="s">
        <v>628</v>
      </c>
      <c r="D55" t="s">
        <v>629</v>
      </c>
      <c r="E55" t="s">
        <v>630</v>
      </c>
      <c r="F55" t="s">
        <v>631</v>
      </c>
    </row>
    <row r="56" spans="1:6" x14ac:dyDescent="0.3">
      <c r="A56">
        <v>35</v>
      </c>
      <c r="B56" t="s">
        <v>632</v>
      </c>
      <c r="C56" t="s">
        <v>633</v>
      </c>
      <c r="D56" t="s">
        <v>624</v>
      </c>
      <c r="E56" t="s">
        <v>634</v>
      </c>
      <c r="F56" t="s">
        <v>635</v>
      </c>
    </row>
    <row r="57" spans="1:6" x14ac:dyDescent="0.3">
      <c r="A57" t="s">
        <v>636</v>
      </c>
    </row>
    <row r="58" spans="1:6" x14ac:dyDescent="0.3">
      <c r="A58" t="s">
        <v>637</v>
      </c>
    </row>
    <row r="60" spans="1:6" x14ac:dyDescent="0.3">
      <c r="A60" t="s">
        <v>449</v>
      </c>
      <c r="B60" t="s">
        <v>450</v>
      </c>
      <c r="C60" t="s">
        <v>451</v>
      </c>
      <c r="D60" t="s">
        <v>452</v>
      </c>
      <c r="E60" t="s">
        <v>453</v>
      </c>
      <c r="F60" t="s">
        <v>454</v>
      </c>
    </row>
    <row r="61" spans="1:6" x14ac:dyDescent="0.3">
      <c r="A61">
        <v>36</v>
      </c>
      <c r="B61" t="s">
        <v>638</v>
      </c>
      <c r="C61" t="s">
        <v>639</v>
      </c>
      <c r="D61" t="s">
        <v>640</v>
      </c>
      <c r="E61" t="s">
        <v>641</v>
      </c>
      <c r="F61" t="s">
        <v>642</v>
      </c>
    </row>
    <row r="62" spans="1:6" x14ac:dyDescent="0.3">
      <c r="A62">
        <v>37</v>
      </c>
      <c r="B62" t="s">
        <v>643</v>
      </c>
      <c r="C62" t="s">
        <v>644</v>
      </c>
      <c r="D62" t="s">
        <v>645</v>
      </c>
      <c r="E62" t="s">
        <v>646</v>
      </c>
      <c r="F62" t="s">
        <v>647</v>
      </c>
    </row>
    <row r="63" spans="1:6" x14ac:dyDescent="0.3">
      <c r="A63">
        <v>38</v>
      </c>
      <c r="B63" t="s">
        <v>648</v>
      </c>
      <c r="C63" t="s">
        <v>649</v>
      </c>
      <c r="D63" t="s">
        <v>650</v>
      </c>
      <c r="E63" t="s">
        <v>651</v>
      </c>
      <c r="F63" t="s">
        <v>652</v>
      </c>
    </row>
    <row r="64" spans="1:6" x14ac:dyDescent="0.3">
      <c r="A64">
        <v>39</v>
      </c>
      <c r="B64" t="s">
        <v>653</v>
      </c>
      <c r="C64" t="s">
        <v>654</v>
      </c>
      <c r="D64" t="s">
        <v>655</v>
      </c>
      <c r="E64" t="s">
        <v>656</v>
      </c>
      <c r="F64" t="s">
        <v>657</v>
      </c>
    </row>
    <row r="65" spans="1:6" x14ac:dyDescent="0.3">
      <c r="A65">
        <v>40</v>
      </c>
      <c r="B65" t="s">
        <v>658</v>
      </c>
      <c r="C65" t="s">
        <v>659</v>
      </c>
      <c r="D65" t="s">
        <v>660</v>
      </c>
      <c r="E65" t="s">
        <v>661</v>
      </c>
      <c r="F65" t="s">
        <v>662</v>
      </c>
    </row>
    <row r="66" spans="1:6" x14ac:dyDescent="0.3">
      <c r="A66">
        <v>41</v>
      </c>
      <c r="B66" t="s">
        <v>663</v>
      </c>
      <c r="C66" t="s">
        <v>664</v>
      </c>
      <c r="D66" t="s">
        <v>665</v>
      </c>
      <c r="E66" t="s">
        <v>666</v>
      </c>
      <c r="F66" t="s">
        <v>667</v>
      </c>
    </row>
    <row r="67" spans="1:6" x14ac:dyDescent="0.3">
      <c r="A67" t="s">
        <v>668</v>
      </c>
    </row>
    <row r="68" spans="1:6" x14ac:dyDescent="0.3">
      <c r="A68" t="s">
        <v>669</v>
      </c>
    </row>
    <row r="70" spans="1:6" x14ac:dyDescent="0.3">
      <c r="A70" t="s">
        <v>449</v>
      </c>
      <c r="B70" t="s">
        <v>450</v>
      </c>
      <c r="C70" t="s">
        <v>451</v>
      </c>
      <c r="D70" t="s">
        <v>452</v>
      </c>
      <c r="E70" t="s">
        <v>453</v>
      </c>
      <c r="F70" t="s">
        <v>454</v>
      </c>
    </row>
    <row r="71" spans="1:6" x14ac:dyDescent="0.3">
      <c r="A71">
        <v>42</v>
      </c>
      <c r="B71" t="s">
        <v>670</v>
      </c>
      <c r="C71" t="s">
        <v>671</v>
      </c>
      <c r="D71" t="s">
        <v>672</v>
      </c>
      <c r="E71" t="s">
        <v>673</v>
      </c>
      <c r="F71" t="s">
        <v>674</v>
      </c>
    </row>
    <row r="72" spans="1:6" x14ac:dyDescent="0.3">
      <c r="A72">
        <v>43</v>
      </c>
      <c r="B72" t="s">
        <v>675</v>
      </c>
      <c r="C72" t="s">
        <v>676</v>
      </c>
      <c r="D72" t="s">
        <v>677</v>
      </c>
      <c r="E72" t="s">
        <v>678</v>
      </c>
      <c r="F72" t="s">
        <v>679</v>
      </c>
    </row>
    <row r="73" spans="1:6" x14ac:dyDescent="0.3">
      <c r="A73">
        <v>44</v>
      </c>
      <c r="B73" t="s">
        <v>680</v>
      </c>
      <c r="C73" t="s">
        <v>681</v>
      </c>
      <c r="D73" t="s">
        <v>682</v>
      </c>
      <c r="E73" t="s">
        <v>683</v>
      </c>
      <c r="F73" t="s">
        <v>684</v>
      </c>
    </row>
    <row r="74" spans="1:6" x14ac:dyDescent="0.3">
      <c r="A74" t="s">
        <v>685</v>
      </c>
    </row>
    <row r="75" spans="1:6" x14ac:dyDescent="0.3">
      <c r="A75" t="s">
        <v>686</v>
      </c>
    </row>
    <row r="77" spans="1:6" x14ac:dyDescent="0.3">
      <c r="A77" t="s">
        <v>449</v>
      </c>
      <c r="B77" t="s">
        <v>450</v>
      </c>
      <c r="C77" t="s">
        <v>451</v>
      </c>
      <c r="D77" t="s">
        <v>452</v>
      </c>
      <c r="E77" t="s">
        <v>453</v>
      </c>
      <c r="F77" t="s">
        <v>454</v>
      </c>
    </row>
    <row r="78" spans="1:6" x14ac:dyDescent="0.3">
      <c r="A78">
        <v>45</v>
      </c>
      <c r="B78" t="s">
        <v>687</v>
      </c>
      <c r="C78" t="s">
        <v>688</v>
      </c>
      <c r="D78" t="s">
        <v>689</v>
      </c>
      <c r="E78" t="s">
        <v>690</v>
      </c>
      <c r="F78" t="s">
        <v>691</v>
      </c>
    </row>
    <row r="79" spans="1:6" x14ac:dyDescent="0.3">
      <c r="A79">
        <v>46</v>
      </c>
      <c r="B79" t="s">
        <v>692</v>
      </c>
      <c r="C79" t="s">
        <v>693</v>
      </c>
      <c r="D79" t="s">
        <v>694</v>
      </c>
      <c r="E79" t="s">
        <v>695</v>
      </c>
      <c r="F79" t="s">
        <v>696</v>
      </c>
    </row>
    <row r="80" spans="1:6" x14ac:dyDescent="0.3">
      <c r="A80" t="s">
        <v>697</v>
      </c>
    </row>
    <row r="81" spans="1:6" x14ac:dyDescent="0.3">
      <c r="A81" t="s">
        <v>698</v>
      </c>
    </row>
    <row r="83" spans="1:6" x14ac:dyDescent="0.3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454</v>
      </c>
    </row>
    <row r="84" spans="1:6" x14ac:dyDescent="0.3">
      <c r="A84">
        <v>47</v>
      </c>
      <c r="B84" t="s">
        <v>699</v>
      </c>
      <c r="C84" t="s">
        <v>700</v>
      </c>
      <c r="D84" t="s">
        <v>701</v>
      </c>
      <c r="E84" t="s">
        <v>702</v>
      </c>
      <c r="F84" t="s">
        <v>703</v>
      </c>
    </row>
    <row r="85" spans="1:6" x14ac:dyDescent="0.3">
      <c r="A85">
        <v>48</v>
      </c>
      <c r="B85" t="s">
        <v>704</v>
      </c>
      <c r="C85" t="s">
        <v>705</v>
      </c>
      <c r="D85" t="s">
        <v>706</v>
      </c>
      <c r="E85" t="s">
        <v>707</v>
      </c>
      <c r="F85" t="s">
        <v>708</v>
      </c>
    </row>
    <row r="86" spans="1:6" x14ac:dyDescent="0.3">
      <c r="A86">
        <v>49</v>
      </c>
      <c r="B86" t="s">
        <v>709</v>
      </c>
      <c r="C86" t="s">
        <v>710</v>
      </c>
      <c r="D86" t="s">
        <v>711</v>
      </c>
      <c r="E86" t="s">
        <v>712</v>
      </c>
      <c r="F86" t="s">
        <v>713</v>
      </c>
    </row>
    <row r="87" spans="1:6" x14ac:dyDescent="0.3">
      <c r="A87" t="s">
        <v>714</v>
      </c>
    </row>
    <row r="88" spans="1:6" x14ac:dyDescent="0.3">
      <c r="A88" t="s">
        <v>715</v>
      </c>
    </row>
    <row r="90" spans="1:6" x14ac:dyDescent="0.3">
      <c r="A90" t="s">
        <v>449</v>
      </c>
      <c r="B90" t="s">
        <v>450</v>
      </c>
      <c r="C90" t="s">
        <v>451</v>
      </c>
      <c r="D90" t="s">
        <v>452</v>
      </c>
      <c r="E90" t="s">
        <v>453</v>
      </c>
      <c r="F90" t="s">
        <v>454</v>
      </c>
    </row>
    <row r="91" spans="1:6" x14ac:dyDescent="0.3">
      <c r="A91">
        <v>50</v>
      </c>
      <c r="B91" t="s">
        <v>716</v>
      </c>
      <c r="C91" t="s">
        <v>717</v>
      </c>
      <c r="D91" t="s">
        <v>718</v>
      </c>
      <c r="E91" t="s">
        <v>719</v>
      </c>
      <c r="F91" t="s">
        <v>720</v>
      </c>
    </row>
    <row r="92" spans="1:6" x14ac:dyDescent="0.3">
      <c r="A92">
        <v>51</v>
      </c>
      <c r="B92" t="s">
        <v>721</v>
      </c>
      <c r="C92" t="s">
        <v>722</v>
      </c>
      <c r="D92" t="s">
        <v>723</v>
      </c>
      <c r="E92" t="s">
        <v>724</v>
      </c>
      <c r="F92" t="s">
        <v>725</v>
      </c>
    </row>
    <row r="93" spans="1:6" x14ac:dyDescent="0.3">
      <c r="A93">
        <v>52</v>
      </c>
      <c r="B93" t="s">
        <v>726</v>
      </c>
      <c r="C93" t="s">
        <v>727</v>
      </c>
      <c r="D93" t="s">
        <v>728</v>
      </c>
      <c r="E93" t="s">
        <v>729</v>
      </c>
      <c r="F93" t="s">
        <v>730</v>
      </c>
    </row>
    <row r="94" spans="1:6" x14ac:dyDescent="0.3">
      <c r="A94" t="s">
        <v>731</v>
      </c>
    </row>
    <row r="95" spans="1:6" x14ac:dyDescent="0.3">
      <c r="A95" t="s">
        <v>732</v>
      </c>
    </row>
    <row r="97" spans="1:6" x14ac:dyDescent="0.3">
      <c r="A97" t="s">
        <v>449</v>
      </c>
      <c r="B97" t="s">
        <v>450</v>
      </c>
      <c r="C97" t="s">
        <v>451</v>
      </c>
      <c r="D97" t="s">
        <v>452</v>
      </c>
      <c r="E97" t="s">
        <v>453</v>
      </c>
      <c r="F97" t="s">
        <v>454</v>
      </c>
    </row>
    <row r="98" spans="1:6" x14ac:dyDescent="0.3">
      <c r="A98">
        <v>53</v>
      </c>
      <c r="B98" t="s">
        <v>733</v>
      </c>
      <c r="C98" t="s">
        <v>734</v>
      </c>
      <c r="D98" t="s">
        <v>735</v>
      </c>
      <c r="E98" t="s">
        <v>736</v>
      </c>
      <c r="F98" t="s">
        <v>737</v>
      </c>
    </row>
    <row r="99" spans="1:6" x14ac:dyDescent="0.3">
      <c r="A99">
        <v>54</v>
      </c>
      <c r="B99" t="s">
        <v>738</v>
      </c>
      <c r="C99" t="s">
        <v>739</v>
      </c>
      <c r="D99" t="s">
        <v>735</v>
      </c>
      <c r="E99" t="s">
        <v>740</v>
      </c>
      <c r="F99" t="s">
        <v>741</v>
      </c>
    </row>
    <row r="100" spans="1:6" x14ac:dyDescent="0.3">
      <c r="A100">
        <v>55</v>
      </c>
      <c r="B100" t="s">
        <v>742</v>
      </c>
      <c r="C100" t="s">
        <v>743</v>
      </c>
      <c r="D100" t="s">
        <v>744</v>
      </c>
      <c r="E100" t="s">
        <v>745</v>
      </c>
      <c r="F100" t="s">
        <v>746</v>
      </c>
    </row>
    <row r="101" spans="1:6" x14ac:dyDescent="0.3">
      <c r="A101">
        <v>56</v>
      </c>
      <c r="B101" t="s">
        <v>747</v>
      </c>
      <c r="C101" t="s">
        <v>748</v>
      </c>
      <c r="D101" t="s">
        <v>749</v>
      </c>
      <c r="E101" t="s">
        <v>750</v>
      </c>
      <c r="F101" t="s">
        <v>751</v>
      </c>
    </row>
    <row r="102" spans="1:6" x14ac:dyDescent="0.3">
      <c r="A102">
        <v>57</v>
      </c>
      <c r="B102" t="s">
        <v>752</v>
      </c>
      <c r="C102" t="s">
        <v>753</v>
      </c>
      <c r="D102" t="s">
        <v>754</v>
      </c>
      <c r="E102" t="s">
        <v>755</v>
      </c>
      <c r="F102" t="s">
        <v>756</v>
      </c>
    </row>
    <row r="103" spans="1:6" x14ac:dyDescent="0.3">
      <c r="A103">
        <v>58</v>
      </c>
      <c r="B103" t="s">
        <v>757</v>
      </c>
      <c r="C103" t="s">
        <v>758</v>
      </c>
      <c r="D103" t="s">
        <v>759</v>
      </c>
      <c r="E103" t="s">
        <v>760</v>
      </c>
      <c r="F103" t="s">
        <v>761</v>
      </c>
    </row>
    <row r="104" spans="1:6" x14ac:dyDescent="0.3">
      <c r="A104">
        <v>59</v>
      </c>
      <c r="B104" t="s">
        <v>762</v>
      </c>
      <c r="C104" t="s">
        <v>763</v>
      </c>
      <c r="D104" t="s">
        <v>764</v>
      </c>
      <c r="E104" t="s">
        <v>765</v>
      </c>
      <c r="F104" t="s">
        <v>766</v>
      </c>
    </row>
    <row r="105" spans="1:6" x14ac:dyDescent="0.3">
      <c r="A105">
        <v>60</v>
      </c>
      <c r="B105" t="s">
        <v>767</v>
      </c>
      <c r="C105" t="s">
        <v>768</v>
      </c>
      <c r="D105" t="s">
        <v>769</v>
      </c>
      <c r="E105" t="s">
        <v>770</v>
      </c>
      <c r="F105" t="s">
        <v>771</v>
      </c>
    </row>
    <row r="106" spans="1:6" x14ac:dyDescent="0.3">
      <c r="A106" t="s">
        <v>772</v>
      </c>
    </row>
    <row r="107" spans="1:6" x14ac:dyDescent="0.3">
      <c r="A107" t="s">
        <v>773</v>
      </c>
    </row>
    <row r="109" spans="1:6" x14ac:dyDescent="0.3">
      <c r="A109" t="s">
        <v>449</v>
      </c>
      <c r="B109" t="s">
        <v>450</v>
      </c>
      <c r="C109" t="s">
        <v>451</v>
      </c>
      <c r="D109" t="s">
        <v>452</v>
      </c>
      <c r="E109" t="s">
        <v>453</v>
      </c>
      <c r="F109" t="s">
        <v>454</v>
      </c>
    </row>
    <row r="110" spans="1:6" x14ac:dyDescent="0.3">
      <c r="A110">
        <v>61</v>
      </c>
      <c r="B110" t="s">
        <v>774</v>
      </c>
      <c r="C110" t="s">
        <v>775</v>
      </c>
      <c r="D110" t="s">
        <v>776</v>
      </c>
      <c r="E110" t="s">
        <v>777</v>
      </c>
      <c r="F110" t="s">
        <v>778</v>
      </c>
    </row>
    <row r="111" spans="1:6" x14ac:dyDescent="0.3">
      <c r="A111">
        <v>62</v>
      </c>
      <c r="B111" t="s">
        <v>779</v>
      </c>
      <c r="C111" t="s">
        <v>780</v>
      </c>
      <c r="D111" t="s">
        <v>781</v>
      </c>
      <c r="E111" t="s">
        <v>782</v>
      </c>
      <c r="F111" t="s">
        <v>783</v>
      </c>
    </row>
    <row r="112" spans="1:6" x14ac:dyDescent="0.3">
      <c r="A112">
        <v>63</v>
      </c>
      <c r="B112" t="s">
        <v>784</v>
      </c>
      <c r="C112" t="s">
        <v>785</v>
      </c>
      <c r="D112" t="s">
        <v>786</v>
      </c>
      <c r="E112" t="s">
        <v>787</v>
      </c>
      <c r="F112" t="s">
        <v>788</v>
      </c>
    </row>
    <row r="113" spans="1:6" x14ac:dyDescent="0.3">
      <c r="A113">
        <v>64</v>
      </c>
      <c r="B113" t="s">
        <v>789</v>
      </c>
      <c r="C113" t="s">
        <v>790</v>
      </c>
      <c r="D113" t="s">
        <v>791</v>
      </c>
      <c r="E113" t="s">
        <v>792</v>
      </c>
      <c r="F113" t="s">
        <v>793</v>
      </c>
    </row>
    <row r="114" spans="1:6" x14ac:dyDescent="0.3">
      <c r="A114" t="s">
        <v>794</v>
      </c>
    </row>
    <row r="115" spans="1:6" x14ac:dyDescent="0.3">
      <c r="A115" t="s">
        <v>795</v>
      </c>
    </row>
    <row r="117" spans="1:6" x14ac:dyDescent="0.3">
      <c r="A117" t="s">
        <v>449</v>
      </c>
      <c r="B117" t="s">
        <v>450</v>
      </c>
      <c r="C117" t="s">
        <v>451</v>
      </c>
      <c r="D117" t="s">
        <v>452</v>
      </c>
      <c r="E117" t="s">
        <v>453</v>
      </c>
      <c r="F117" t="s">
        <v>454</v>
      </c>
    </row>
    <row r="118" spans="1:6" x14ac:dyDescent="0.3">
      <c r="A118">
        <v>65</v>
      </c>
      <c r="B118" t="s">
        <v>796</v>
      </c>
      <c r="C118" t="s">
        <v>797</v>
      </c>
      <c r="D118" t="s">
        <v>798</v>
      </c>
      <c r="E118" t="s">
        <v>799</v>
      </c>
      <c r="F118" t="s">
        <v>800</v>
      </c>
    </row>
    <row r="119" spans="1:6" x14ac:dyDescent="0.3">
      <c r="A119">
        <v>66</v>
      </c>
      <c r="B119" t="s">
        <v>801</v>
      </c>
      <c r="C119" t="s">
        <v>802</v>
      </c>
      <c r="D119" t="s">
        <v>803</v>
      </c>
      <c r="E119" t="s">
        <v>804</v>
      </c>
      <c r="F119" t="s">
        <v>805</v>
      </c>
    </row>
    <row r="120" spans="1:6" x14ac:dyDescent="0.3">
      <c r="A120">
        <v>67</v>
      </c>
      <c r="B120" t="s">
        <v>806</v>
      </c>
      <c r="C120" t="s">
        <v>807</v>
      </c>
      <c r="D120" t="s">
        <v>808</v>
      </c>
      <c r="E120" t="s">
        <v>809</v>
      </c>
      <c r="F120" t="s">
        <v>810</v>
      </c>
    </row>
    <row r="121" spans="1:6" x14ac:dyDescent="0.3">
      <c r="A121">
        <v>68</v>
      </c>
      <c r="B121" t="s">
        <v>811</v>
      </c>
      <c r="C121" t="s">
        <v>812</v>
      </c>
      <c r="D121" t="s">
        <v>813</v>
      </c>
      <c r="E121" t="s">
        <v>814</v>
      </c>
      <c r="F121" t="s">
        <v>815</v>
      </c>
    </row>
    <row r="122" spans="1:6" x14ac:dyDescent="0.3">
      <c r="A122">
        <v>69</v>
      </c>
      <c r="B122" t="s">
        <v>816</v>
      </c>
      <c r="C122" t="s">
        <v>817</v>
      </c>
      <c r="D122" t="s">
        <v>818</v>
      </c>
      <c r="E122" t="s">
        <v>819</v>
      </c>
      <c r="F122" t="s">
        <v>820</v>
      </c>
    </row>
    <row r="123" spans="1:6" x14ac:dyDescent="0.3">
      <c r="A123">
        <v>70</v>
      </c>
      <c r="B123" t="s">
        <v>821</v>
      </c>
      <c r="C123" t="s">
        <v>822</v>
      </c>
      <c r="D123" t="s">
        <v>823</v>
      </c>
      <c r="E123" t="s">
        <v>824</v>
      </c>
      <c r="F123" t="s">
        <v>825</v>
      </c>
    </row>
    <row r="124" spans="1:6" x14ac:dyDescent="0.3">
      <c r="A124">
        <v>71</v>
      </c>
      <c r="B124" t="s">
        <v>826</v>
      </c>
      <c r="C124" t="s">
        <v>827</v>
      </c>
      <c r="D124" t="s">
        <v>828</v>
      </c>
      <c r="E124" t="s">
        <v>829</v>
      </c>
      <c r="F124" t="s">
        <v>830</v>
      </c>
    </row>
    <row r="125" spans="1:6" x14ac:dyDescent="0.3">
      <c r="A125">
        <v>72</v>
      </c>
      <c r="B125" t="s">
        <v>831</v>
      </c>
      <c r="C125" t="s">
        <v>832</v>
      </c>
      <c r="D125" t="s">
        <v>833</v>
      </c>
      <c r="E125" t="s">
        <v>834</v>
      </c>
      <c r="F125" t="s">
        <v>835</v>
      </c>
    </row>
    <row r="126" spans="1:6" x14ac:dyDescent="0.3">
      <c r="A126" t="s">
        <v>836</v>
      </c>
    </row>
    <row r="127" spans="1:6" x14ac:dyDescent="0.3">
      <c r="A127" t="s">
        <v>837</v>
      </c>
    </row>
    <row r="129" spans="1:6" x14ac:dyDescent="0.3">
      <c r="A129" t="s">
        <v>449</v>
      </c>
      <c r="B129" t="s">
        <v>450</v>
      </c>
      <c r="C129" t="s">
        <v>451</v>
      </c>
      <c r="D129" t="s">
        <v>452</v>
      </c>
      <c r="E129" t="s">
        <v>453</v>
      </c>
      <c r="F129" t="s">
        <v>454</v>
      </c>
    </row>
    <row r="130" spans="1:6" x14ac:dyDescent="0.3">
      <c r="A130">
        <v>73</v>
      </c>
      <c r="B130" t="s">
        <v>838</v>
      </c>
      <c r="C130" t="s">
        <v>839</v>
      </c>
      <c r="D130" t="s">
        <v>840</v>
      </c>
      <c r="E130" t="s">
        <v>841</v>
      </c>
      <c r="F130" t="s">
        <v>842</v>
      </c>
    </row>
    <row r="131" spans="1:6" x14ac:dyDescent="0.3">
      <c r="A131">
        <v>74</v>
      </c>
      <c r="B131" t="s">
        <v>843</v>
      </c>
      <c r="C131" t="s">
        <v>844</v>
      </c>
      <c r="D131" t="s">
        <v>845</v>
      </c>
      <c r="E131" t="s">
        <v>841</v>
      </c>
      <c r="F131" t="s">
        <v>846</v>
      </c>
    </row>
    <row r="132" spans="1:6" x14ac:dyDescent="0.3">
      <c r="A132">
        <v>75</v>
      </c>
      <c r="B132" t="s">
        <v>847</v>
      </c>
      <c r="C132" t="s">
        <v>848</v>
      </c>
      <c r="D132" t="s">
        <v>849</v>
      </c>
      <c r="E132" t="s">
        <v>850</v>
      </c>
      <c r="F132" t="s">
        <v>851</v>
      </c>
    </row>
    <row r="133" spans="1:6" x14ac:dyDescent="0.3">
      <c r="A133">
        <v>76</v>
      </c>
      <c r="B133" t="s">
        <v>852</v>
      </c>
      <c r="C133" t="s">
        <v>853</v>
      </c>
      <c r="D133" t="s">
        <v>854</v>
      </c>
      <c r="E133" t="s">
        <v>855</v>
      </c>
      <c r="F133" t="s">
        <v>856</v>
      </c>
    </row>
    <row r="134" spans="1:6" x14ac:dyDescent="0.3">
      <c r="A134">
        <v>77</v>
      </c>
      <c r="B134" t="s">
        <v>857</v>
      </c>
      <c r="C134" t="s">
        <v>858</v>
      </c>
      <c r="D134" t="s">
        <v>859</v>
      </c>
      <c r="E134" t="s">
        <v>860</v>
      </c>
      <c r="F134" t="s">
        <v>861</v>
      </c>
    </row>
    <row r="135" spans="1:6" x14ac:dyDescent="0.3">
      <c r="A135" t="s">
        <v>862</v>
      </c>
    </row>
    <row r="136" spans="1:6" x14ac:dyDescent="0.3">
      <c r="A136" t="s">
        <v>863</v>
      </c>
    </row>
    <row r="138" spans="1:6" x14ac:dyDescent="0.3">
      <c r="A138" t="s">
        <v>449</v>
      </c>
      <c r="B138" t="s">
        <v>450</v>
      </c>
      <c r="C138" t="s">
        <v>451</v>
      </c>
      <c r="D138" t="s">
        <v>452</v>
      </c>
      <c r="E138" t="s">
        <v>453</v>
      </c>
      <c r="F138" t="s">
        <v>454</v>
      </c>
    </row>
    <row r="139" spans="1:6" x14ac:dyDescent="0.3">
      <c r="A139">
        <v>78</v>
      </c>
      <c r="B139" t="s">
        <v>864</v>
      </c>
      <c r="C139" t="s">
        <v>865</v>
      </c>
      <c r="D139" t="s">
        <v>866</v>
      </c>
      <c r="E139" t="s">
        <v>867</v>
      </c>
      <c r="F139" t="s">
        <v>868</v>
      </c>
    </row>
    <row r="140" spans="1:6" x14ac:dyDescent="0.3">
      <c r="A140">
        <v>79</v>
      </c>
      <c r="B140" t="s">
        <v>869</v>
      </c>
      <c r="C140" t="s">
        <v>870</v>
      </c>
      <c r="D140" t="s">
        <v>871</v>
      </c>
      <c r="E140" t="s">
        <v>872</v>
      </c>
      <c r="F140" t="s">
        <v>873</v>
      </c>
    </row>
    <row r="141" spans="1:6" x14ac:dyDescent="0.3">
      <c r="A141">
        <v>80</v>
      </c>
      <c r="B141" t="s">
        <v>874</v>
      </c>
      <c r="C141" t="s">
        <v>875</v>
      </c>
      <c r="D141" t="s">
        <v>876</v>
      </c>
      <c r="E141" t="s">
        <v>877</v>
      </c>
      <c r="F141" t="s">
        <v>878</v>
      </c>
    </row>
    <row r="142" spans="1:6" x14ac:dyDescent="0.3">
      <c r="A142">
        <v>81</v>
      </c>
      <c r="B142" t="s">
        <v>879</v>
      </c>
      <c r="C142" t="s">
        <v>880</v>
      </c>
      <c r="D142" t="s">
        <v>650</v>
      </c>
      <c r="E142" t="s">
        <v>881</v>
      </c>
      <c r="F142" t="s">
        <v>882</v>
      </c>
    </row>
    <row r="143" spans="1:6" x14ac:dyDescent="0.3">
      <c r="A143" t="s">
        <v>883</v>
      </c>
    </row>
    <row r="144" spans="1:6" x14ac:dyDescent="0.3">
      <c r="A144" t="s">
        <v>884</v>
      </c>
    </row>
    <row r="146" spans="1:4" x14ac:dyDescent="0.3">
      <c r="A146" t="s">
        <v>885</v>
      </c>
      <c r="B146" t="s">
        <v>886</v>
      </c>
      <c r="C146" t="s">
        <v>887</v>
      </c>
      <c r="D146" t="s">
        <v>888</v>
      </c>
    </row>
    <row r="147" spans="1:4" x14ac:dyDescent="0.3">
      <c r="A147" t="s">
        <v>889</v>
      </c>
      <c r="B147">
        <v>20</v>
      </c>
      <c r="C147" t="s">
        <v>890</v>
      </c>
      <c r="D147" t="s">
        <v>891</v>
      </c>
    </row>
    <row r="148" spans="1:4" x14ac:dyDescent="0.3">
      <c r="A148" t="s">
        <v>892</v>
      </c>
      <c r="B148">
        <v>30</v>
      </c>
      <c r="C148" t="s">
        <v>893</v>
      </c>
      <c r="D148" t="s">
        <v>894</v>
      </c>
    </row>
    <row r="149" spans="1:4" x14ac:dyDescent="0.3">
      <c r="A149" t="s">
        <v>895</v>
      </c>
      <c r="B149">
        <v>34</v>
      </c>
      <c r="C149" t="s">
        <v>893</v>
      </c>
      <c r="D149" t="s">
        <v>896</v>
      </c>
    </row>
    <row r="150" spans="1:4" x14ac:dyDescent="0.3">
      <c r="A150" t="s">
        <v>897</v>
      </c>
      <c r="B150">
        <v>38</v>
      </c>
      <c r="C150" t="s">
        <v>898</v>
      </c>
      <c r="D150" t="s">
        <v>899</v>
      </c>
    </row>
    <row r="151" spans="1:4" x14ac:dyDescent="0.3">
      <c r="A151" t="s">
        <v>900</v>
      </c>
      <c r="B151">
        <v>43</v>
      </c>
      <c r="C151" t="s">
        <v>901</v>
      </c>
      <c r="D151" t="s">
        <v>902</v>
      </c>
    </row>
    <row r="152" spans="1:4" x14ac:dyDescent="0.3">
      <c r="A152" t="s">
        <v>903</v>
      </c>
      <c r="B152">
        <v>46</v>
      </c>
      <c r="C152" t="s">
        <v>893</v>
      </c>
      <c r="D152" t="s">
        <v>904</v>
      </c>
    </row>
    <row r="153" spans="1:4" x14ac:dyDescent="0.3">
      <c r="A153" t="s">
        <v>905</v>
      </c>
      <c r="B153">
        <v>48</v>
      </c>
      <c r="C153" t="s">
        <v>893</v>
      </c>
      <c r="D153" t="s">
        <v>906</v>
      </c>
    </row>
    <row r="154" spans="1:4" x14ac:dyDescent="0.3">
      <c r="A154" t="s">
        <v>907</v>
      </c>
      <c r="B154">
        <v>59</v>
      </c>
      <c r="C154" t="s">
        <v>898</v>
      </c>
      <c r="D154" t="s">
        <v>908</v>
      </c>
    </row>
    <row r="155" spans="1:4" x14ac:dyDescent="0.3">
      <c r="A155" t="s">
        <v>909</v>
      </c>
      <c r="B155">
        <v>61</v>
      </c>
      <c r="C155" t="s">
        <v>898</v>
      </c>
      <c r="D155" t="s">
        <v>910</v>
      </c>
    </row>
    <row r="156" spans="1:4" x14ac:dyDescent="0.3">
      <c r="A156" t="s">
        <v>911</v>
      </c>
      <c r="B156">
        <v>75</v>
      </c>
      <c r="C156" t="s">
        <v>898</v>
      </c>
      <c r="D156" t="s">
        <v>912</v>
      </c>
    </row>
    <row r="157" spans="1:4" x14ac:dyDescent="0.3">
      <c r="A157" t="s">
        <v>913</v>
      </c>
      <c r="B157">
        <v>78</v>
      </c>
      <c r="C157" t="s">
        <v>898</v>
      </c>
      <c r="D157" t="s">
        <v>914</v>
      </c>
    </row>
    <row r="158" spans="1:4" x14ac:dyDescent="0.3">
      <c r="A158" t="s">
        <v>915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武将参考</vt:lpstr>
      <vt:lpstr>武器参考</vt:lpstr>
      <vt:lpstr>道具参考</vt:lpstr>
      <vt:lpstr>数值参考</vt:lpstr>
      <vt:lpstr>数值</vt:lpstr>
      <vt:lpstr>武将解锁</vt:lpstr>
      <vt:lpstr>武器</vt:lpstr>
      <vt:lpstr>属性投放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office</cp:lastModifiedBy>
  <dcterms:created xsi:type="dcterms:W3CDTF">2015-06-05T18:19:00Z</dcterms:created>
  <dcterms:modified xsi:type="dcterms:W3CDTF">2026-07-07T08:50:01Z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1A88F320D2604575A1A4312292866F26_12</vt:lpwstr>
  </property>
  <property fmtid="{D5CDD505-2E9C-101B-9397-08002B2CF9AE}" pid="3" name="KSOProductBuildVer">
    <vt:lpwstr>2052-12.1.0.23542</vt:lpwstr>
  </property>
</Properties>
</file>